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15" windowWidth="17430" windowHeight="6435" activeTab="0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<sst xmlns="http://schemas.openxmlformats.org/spreadsheetml/2006/main" count="426" uniqueCount="249">
  <si>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</si>
  <si>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</si>
  <si>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</si>
  <si>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</si>
  <si>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</si>
  <si>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</si>
  <si>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</si>
  <si>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</si>
  <si>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</si>
  <si>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</si>
  <si>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</si>
  <si>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</si>
  <si>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</si>
  <si>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</si>
  <si>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</si>
  <si>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</si>
  <si>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</si>
  <si>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</si>
  <si>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</si>
  <si>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</si>
  <si>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</si>
  <si>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</si>
  <si>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</si>
  <si>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</si>
  <si>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</si>
  <si>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</si>
  <si>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</si>
  <si>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</si>
  <si>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</si>
  <si>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</si>
  <si>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</si>
  <si>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</si>
  <si>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</si>
  <si>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</si>
  <si>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</si>
  <si>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</si>
  <si>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</si>
  <si>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</si>
  <si>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</si>
  <si>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</si>
  <si>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</si>
  <si>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</si>
  <si>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</si>
  <si>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</si>
  <si>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</si>
  <si>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</si>
  <si>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</si>
  <si>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</si>
  <si>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</si>
  <si>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</si>
  <si>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</si>
  <si>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</si>
  <si>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</si>
  <si>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</si>
  <si>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</si>
  <si>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</si>
  <si>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</si>
  <si>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</si>
  <si>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</si>
  <si>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</si>
  <si>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</si>
  <si>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</si>
  <si>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</si>
  <si>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</si>
  <si>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</si>
  <si>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</si>
  <si>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</si>
  <si>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</si>
  <si>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</si>
  <si>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</si>
  <si>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</si>
  <si>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</si>
  <si>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</si>
  <si>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</si>
  <si>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</si>
  <si>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</si>
  <si>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</si>
  <si>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</si>
  <si>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</si>
  <si>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</si>
  <si>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</si>
  <si>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</si>
  <si>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</si>
  <si>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</si>
  <si>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</si>
  <si>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</si>
  <si>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</si>
  <si>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</si>
  <si>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</si>
  <si>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</si>
  <si>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</si>
  <si>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</si>
  <si>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</si>
  <si>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</si>
  <si>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</si>
  <si>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</si>
  <si>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</si>
  <si>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</si>
  <si>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</si>
  <si>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</si>
  <si>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</si>
  <si>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</si>
  <si>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</si>
  <si>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</si>
  <si>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</si>
  <si>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</si>
  <si>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</si>
  <si>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</si>
  <si>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</si>
  <si>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</si>
  <si>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</si>
  <si>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</si>
  <si>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</si>
  <si>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</si>
  <si>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</si>
  <si>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</si>
  <si>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</si>
  <si>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</si>
  <si>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</si>
  <si>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</si>
  <si>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</si>
  <si>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</si>
  <si>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</si>
  <si>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</si>
  <si>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</si>
  <si>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</si>
  <si>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</si>
  <si>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</si>
  <si>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</si>
  <si>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</si>
  <si>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</si>
  <si>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</si>
  <si>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</si>
  <si>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</si>
  <si>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</si>
  <si>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</si>
  <si>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</si>
  <si>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</si>
  <si>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</si>
  <si>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</si>
  <si>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</si>
  <si>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</si>
  <si>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</si>
  <si>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</si>
  <si>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</si>
  <si>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</si>
  <si>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</si>
  <si>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</si>
  <si>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</si>
  <si>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</si>
  <si>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</si>
  <si>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</si>
  <si>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</si>
  <si>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</si>
  <si>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</si>
  <si>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</si>
  <si>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</si>
  <si>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</si>
  <si>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</si>
  <si>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</si>
  <si>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</si>
  <si>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</si>
  <si>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</si>
  <si>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</si>
  <si>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</si>
  <si>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</si>
  <si>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</si>
  <si>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</si>
  <si>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</si>
  <si>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Генеральный директор</t>
  </si>
  <si>
    <t>А.В. Меньшаков</t>
  </si>
  <si>
    <t>Строительство РП ул Черкасская</t>
  </si>
  <si>
    <t>Монтаж КЛ-6 кВ от ПС Отчисные до проектируемой РП</t>
  </si>
  <si>
    <t>ВЛ-6 кВ для электроснабджения СНТ "Кварц" г. Кыштым</t>
  </si>
  <si>
    <t>2016г</t>
  </si>
  <si>
    <t>2016г.)</t>
  </si>
  <si>
    <t>2016 г.</t>
  </si>
  <si>
    <t>4,83 км</t>
  </si>
  <si>
    <t>Реконструкция ТП-1115</t>
  </si>
  <si>
    <t>Монтаж ячейки КСО в РУ-6 кВ ТП-1246 (ф.л. Панишев Ю.Г.)</t>
  </si>
  <si>
    <t>23</t>
  </si>
  <si>
    <t>24</t>
  </si>
  <si>
    <t>25</t>
  </si>
  <si>
    <t>26</t>
  </si>
  <si>
    <t>27</t>
  </si>
  <si>
    <t>28</t>
  </si>
  <si>
    <t>29</t>
  </si>
  <si>
    <t>30</t>
  </si>
  <si>
    <t>Реконструкция ТП-22, п.Новосинеглазово (Кузнецов В.К., Демин А.Н.)</t>
  </si>
  <si>
    <t>Реконструкция  РУ-6кВ в ТП-1229 ул.Елочная (ООО "НИКС")</t>
  </si>
  <si>
    <t>Реконструкция ВЛ-6 кВ от РП-71 до ТП-1229 (ООО "НИКС")</t>
  </si>
  <si>
    <t>Реконструкция РУ-0,4 кВ РП-71 (ООО "НИКС")</t>
  </si>
  <si>
    <t>Замена силового трансформатора (320 кВА на 630 кВА) в РП-71 (1 с.ш.) (ООО "НИКС")</t>
  </si>
  <si>
    <t>Замена силового трансформатора (250 кВА на 630 кВА) в РП-71 (2 с.ш.) (ООО "НИКС")</t>
  </si>
  <si>
    <t>Монтаж второго трансформатора 400 кВА в ТП-63) (ИП Звездакова О.В.)</t>
  </si>
  <si>
    <t>Замена силового трансформатора (400 кВА на 630 кВА) в ТП-1243 (электроснабжение ф.л. Атнабаева Ю.И., Бакин А.В.)</t>
  </si>
  <si>
    <t>Замена трансформатора № 1 в ТП-1115 (400 кВА на 1000 кВА) (ООО "Жилстрой 9")</t>
  </si>
  <si>
    <t>Замена трансформатора № 2 в ТП-1115 (400 кВА на 1000 кВА) (ООО "Жилстрой 9")</t>
  </si>
  <si>
    <t>Монтаж 2х дополнительных ячеек КСО в РУ-6 кВ ТП-1056 (ООО "Жилстрой № 9")</t>
  </si>
  <si>
    <t>Реконструкция КЛ-10 кВ РП-28 - РП-100 по ул.Машиностроителей (ООО "Бетотек-Строй")</t>
  </si>
  <si>
    <t>ВЛ-6 кВ для электроснабжения СНТ "Кварц" г. Кыштым</t>
  </si>
  <si>
    <t>31</t>
  </si>
  <si>
    <t>0,99 км</t>
  </si>
  <si>
    <t>0,31 МВА</t>
  </si>
  <si>
    <t>0,38 МВА</t>
  </si>
  <si>
    <t>0,4 МВА</t>
  </si>
  <si>
    <t>0,33 км</t>
  </si>
  <si>
    <t>0,5 км</t>
  </si>
  <si>
    <t>0,38 км</t>
  </si>
  <si>
    <t>0,86 км</t>
  </si>
  <si>
    <t>0,16 МВА</t>
  </si>
  <si>
    <t>0,23 МВА</t>
  </si>
  <si>
    <t>0,6 МВА</t>
  </si>
  <si>
    <t>0,3 км</t>
  </si>
  <si>
    <t>1,53 км</t>
  </si>
  <si>
    <t>0,115 км</t>
  </si>
  <si>
    <t>0,64 км</t>
  </si>
  <si>
    <t>2 МВА</t>
  </si>
  <si>
    <t>10 км</t>
  </si>
  <si>
    <t>2016 год)</t>
  </si>
  <si>
    <t>2 МВА/    10 км</t>
  </si>
  <si>
    <t>2МВА/       14,83 км</t>
  </si>
  <si>
    <t>3,38 МВА/ 10,475 км</t>
  </si>
  <si>
    <t>Реконструкция ВЛ-0,4 кВ от ТП-1 (ОАО "Макфа") до гаража №88 п.Мелькомбинат 2, уч.1 у дома №39 (ф.л. Степаненко Н.В.)</t>
  </si>
  <si>
    <t>Реконструкция ВЛ-0,4 кВ от ТП-3577 до ж.д. по ул.Мехколонна, 7 (ф.л. Смолькина С.Г., Чепель Е.Н.)</t>
  </si>
  <si>
    <t>Монтаж трансформатора и реклоузера для электроснабжения ж/домов по ул.Мехколонна, 7  (ф.л. Смолькина С.Г., Чепель Е.Н.)</t>
  </si>
  <si>
    <t>Реконструкция РУ-10 кВ в ТП-2381 для электроснабжения абонентов (ф.л. Пермяков В.В., Пермякова Е.В., Александрович А.Д., Александрович Д.Ю., Кузьмина Н.В.)</t>
  </si>
  <si>
    <t>Реконструкция ВЛ-0,4 кВ от ТП-1242 до ж/дома ул.Днепропетровская (ф.л. Панишев Ю.Г.)</t>
  </si>
  <si>
    <t>Замена силового трансформатора 250 кВА  на 630 кВА в ТП-37 (ф.л. Молчанов А.Н., Согрини И.А., Коростин И.А.)</t>
  </si>
  <si>
    <t>Замена силового трансформатора в КТП-2092 км пос. Федоровка (160 кВА на 250 кВА) (ф.л. Софьин А.Г.)</t>
  </si>
  <si>
    <t>Реконструкция ВЛ-0,4 кВ от ТП-5692 по ул. 4-я Электровозная (ф.л. Сабиров Р.Г., Попова А.Н., Ланда М.З., Ланда Л.Н.)</t>
  </si>
  <si>
    <t>Электроснабжение абонентов в п.Новосинеглазово ул.Железнодорожная (ф.л. Прибыльнов Д.И., Глушако И.В.)</t>
  </si>
  <si>
    <t>Реконструкция ВЛ-0,4 кВ от ТП-6 для электроснабжения абонента (ф.л. Молчанов Е.Н.)</t>
  </si>
  <si>
    <t>Реконструкция ТП-3521 (ф.л. Соколов Л.Б., ИП Шарафутдинов Т.Г., ООО "УралБурГео")</t>
  </si>
  <si>
    <t>Замена силового трансформатора  400 кВА на 630 кВА в ТП-3521, ул 2-ой Ферросплавный переулок (ф.л. Соколов Л.Б., ИП Шарафутдинова Т.Г., ООО "УралБурГео")</t>
  </si>
  <si>
    <t>Реконструкция КЛ-0,4 кВ для электроснабжения ж/домов пр.Победы, 144, ул.Турбинная, 63 (ф.л.  Даутова А.З., Филонин Е.В.)</t>
  </si>
  <si>
    <t>Реконструкция 4х ячеек в РП-74 (ф.л. Чуганова Т.В., ОАО МРСК Урала)</t>
  </si>
  <si>
    <t>3,38 МВА / 5,645 км</t>
  </si>
  <si>
    <t>Реконструкция ТП-22, п.Новосинеглазово (ф.л. Кузнецов В.К., Демин А.Н.)</t>
  </si>
  <si>
    <t>Монтаж трансформатора и реклоузера для электроснабжения ж/домов по ул.Мехколонна, 7 (ф.л. Смолькина С.Г., Чепель Е.Н.)</t>
  </si>
  <si>
    <t>Реконструкция РУ-10 кВ в ТП-2381 для электроснабжения абонентов (ф.л.Пермяков В.В., Пермякова Е.В., Александрович А.Д., Александрович Д.Ю., Кузьмина Н.В.)</t>
  </si>
  <si>
    <t>Реконструкция КЛ-0,4 кВ для электроснабжения ж/домов пр.Победы, 144, ул.Турбинная, 63 (ф.л. Даутова А.З., Филонин Е.В.)</t>
  </si>
  <si>
    <t>0,09 МВА</t>
  </si>
  <si>
    <t>Строительство ВКЛ-10 кВ от ПС "Асфальтная" до ТП-1245 с установкой РП п.АМЗ г.Челябинск</t>
  </si>
  <si>
    <t>прочее</t>
  </si>
  <si>
    <t>Монтаж ошинковки в ТП-3521</t>
  </si>
  <si>
    <t>32</t>
  </si>
  <si>
    <t>(</t>
  </si>
  <si>
    <t>(2016 г.)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</si>
</sst>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2" fontId="6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2" fontId="5" fillId="33" borderId="19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left"/>
    </xf>
    <xf numFmtId="2" fontId="5" fillId="0" borderId="38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2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50" xfId="0" applyNumberFormat="1" applyFont="1" applyBorder="1" applyAlignment="1">
      <alignment horizontal="right"/>
    </xf>
    <xf numFmtId="0" fontId="5" fillId="0" borderId="51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51" xfId="0" applyNumberFormat="1" applyFont="1" applyBorder="1" applyAlignment="1">
      <alignment horizontal="left"/>
    </xf>
    <xf numFmtId="0" fontId="5" fillId="0" borderId="52" xfId="0" applyNumberFormat="1" applyFont="1" applyBorder="1" applyAlignment="1">
      <alignment horizontal="lef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8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left"/>
    </xf>
    <xf numFmtId="2" fontId="9" fillId="33" borderId="17" xfId="53" applyNumberFormat="1" applyFont="1" applyFill="1" applyBorder="1" applyAlignment="1" applyProtection="1">
      <alignment horizontal="center" vertical="center" wrapText="1"/>
      <protection locked="0"/>
    </xf>
    <xf numFmtId="2" fontId="9" fillId="33" borderId="11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left" wrapText="1"/>
    </xf>
    <xf numFmtId="49" fontId="12" fillId="33" borderId="13" xfId="0" applyNumberFormat="1" applyFont="1" applyFill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25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26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2" fontId="12" fillId="33" borderId="13" xfId="0" applyNumberFormat="1" applyFont="1" applyFill="1" applyBorder="1" applyAlignment="1">
      <alignment horizontal="right"/>
    </xf>
    <xf numFmtId="49" fontId="12" fillId="0" borderId="17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/>
    </xf>
    <xf numFmtId="2" fontId="13" fillId="0" borderId="19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0" xfId="0" applyNumberFormat="1" applyFont="1" applyBorder="1" applyAlignment="1">
      <alignment horizontal="right" vertic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left"/>
    </xf>
    <xf numFmtId="2" fontId="13" fillId="0" borderId="13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18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2" fontId="13" fillId="0" borderId="31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2" fontId="12" fillId="0" borderId="13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вестиции Сети Сбыты ЭС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3"/>
  <sheetViews>
    <sheetView tabSelected="1" zoomScale="90" zoomScaleNormal="90" zoomScalePageLayoutView="0" workbookViewId="0" topLeftCell="A1">
      <selection activeCell="CV37" sqref="CV37:DC37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131" t="s">
        <v>19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2" t="s">
        <v>82</v>
      </c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</row>
    <row r="6" spans="1:134" s="11" customFormat="1" ht="18.75">
      <c r="A6" s="131" t="s">
        <v>247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2" t="s">
        <v>219</v>
      </c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35" t="s">
        <v>167</v>
      </c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</row>
    <row r="9" spans="110:134" ht="12.75"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</row>
    <row r="10" spans="110:134" ht="12.75">
      <c r="DF10" s="13"/>
      <c r="DG10" s="13"/>
      <c r="DH10" s="13"/>
      <c r="DI10" s="13"/>
      <c r="DJ10" s="13"/>
      <c r="DK10" s="13"/>
      <c r="DL10" s="41" t="s">
        <v>83</v>
      </c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</row>
    <row r="11" spans="110:134" s="7" customFormat="1" ht="12.75">
      <c r="DF11" s="15"/>
      <c r="DG11" s="15"/>
      <c r="DH11" s="15"/>
      <c r="DI11" s="15"/>
      <c r="DJ11" s="15"/>
      <c r="DK11" s="15"/>
      <c r="DL11" s="42" t="s">
        <v>6</v>
      </c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3"/>
      <c r="DN12" s="43"/>
      <c r="DO12" s="16" t="s">
        <v>2</v>
      </c>
      <c r="DP12" s="44"/>
      <c r="DQ12" s="44"/>
      <c r="DR12" s="44"/>
      <c r="DS12" s="44"/>
      <c r="DT12" s="44"/>
      <c r="DU12" s="44"/>
      <c r="DV12" s="44"/>
      <c r="DW12" s="44"/>
      <c r="DX12" s="45" t="s">
        <v>0</v>
      </c>
      <c r="DY12" s="45"/>
      <c r="DZ12" s="43"/>
      <c r="EA12" s="43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21" t="s">
        <v>8</v>
      </c>
      <c r="B15" s="122"/>
      <c r="C15" s="122"/>
      <c r="D15" s="122"/>
      <c r="E15" s="122" t="s">
        <v>21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33" t="s">
        <v>76</v>
      </c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9" t="s">
        <v>77</v>
      </c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40"/>
      <c r="DD15" s="122" t="s">
        <v>17</v>
      </c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6"/>
    </row>
    <row r="16" spans="1:134" ht="12.75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37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15" t="s">
        <v>248</v>
      </c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30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5"/>
    </row>
    <row r="17" spans="1:134" ht="12.75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7" t="s">
        <v>22</v>
      </c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9"/>
      <c r="AR17" s="127" t="s">
        <v>78</v>
      </c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9"/>
      <c r="BH17" s="127" t="s">
        <v>79</v>
      </c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9"/>
      <c r="BX17" s="127" t="s">
        <v>80</v>
      </c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9"/>
      <c r="CN17" s="127" t="s">
        <v>81</v>
      </c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9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5"/>
    </row>
    <row r="18" spans="1:134" ht="13.5" thickBot="1">
      <c r="A18" s="120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6" t="s">
        <v>23</v>
      </c>
      <c r="AC18" s="107"/>
      <c r="AD18" s="107"/>
      <c r="AE18" s="107"/>
      <c r="AF18" s="107"/>
      <c r="AG18" s="107"/>
      <c r="AH18" s="107"/>
      <c r="AI18" s="108"/>
      <c r="AJ18" s="106" t="s">
        <v>24</v>
      </c>
      <c r="AK18" s="107"/>
      <c r="AL18" s="107"/>
      <c r="AM18" s="107"/>
      <c r="AN18" s="107"/>
      <c r="AO18" s="107"/>
      <c r="AP18" s="107"/>
      <c r="AQ18" s="108"/>
      <c r="AR18" s="104" t="s">
        <v>25</v>
      </c>
      <c r="AS18" s="104"/>
      <c r="AT18" s="104"/>
      <c r="AU18" s="104"/>
      <c r="AV18" s="104"/>
      <c r="AW18" s="104"/>
      <c r="AX18" s="104"/>
      <c r="AY18" s="104"/>
      <c r="AZ18" s="104" t="s">
        <v>26</v>
      </c>
      <c r="BA18" s="104"/>
      <c r="BB18" s="104"/>
      <c r="BC18" s="104"/>
      <c r="BD18" s="104"/>
      <c r="BE18" s="104"/>
      <c r="BF18" s="104"/>
      <c r="BG18" s="104"/>
      <c r="BH18" s="104" t="s">
        <v>25</v>
      </c>
      <c r="BI18" s="104"/>
      <c r="BJ18" s="104"/>
      <c r="BK18" s="104"/>
      <c r="BL18" s="104"/>
      <c r="BM18" s="104"/>
      <c r="BN18" s="104"/>
      <c r="BO18" s="104"/>
      <c r="BP18" s="104" t="s">
        <v>26</v>
      </c>
      <c r="BQ18" s="104"/>
      <c r="BR18" s="104"/>
      <c r="BS18" s="104"/>
      <c r="BT18" s="104"/>
      <c r="BU18" s="104"/>
      <c r="BV18" s="104"/>
      <c r="BW18" s="104"/>
      <c r="BX18" s="104" t="s">
        <v>25</v>
      </c>
      <c r="BY18" s="104"/>
      <c r="BZ18" s="104"/>
      <c r="CA18" s="104"/>
      <c r="CB18" s="104"/>
      <c r="CC18" s="104"/>
      <c r="CD18" s="104"/>
      <c r="CE18" s="104"/>
      <c r="CF18" s="104" t="s">
        <v>26</v>
      </c>
      <c r="CG18" s="104"/>
      <c r="CH18" s="104"/>
      <c r="CI18" s="104"/>
      <c r="CJ18" s="104"/>
      <c r="CK18" s="104"/>
      <c r="CL18" s="104"/>
      <c r="CM18" s="104"/>
      <c r="CN18" s="104" t="s">
        <v>25</v>
      </c>
      <c r="CO18" s="104"/>
      <c r="CP18" s="104"/>
      <c r="CQ18" s="104"/>
      <c r="CR18" s="104"/>
      <c r="CS18" s="104"/>
      <c r="CT18" s="104"/>
      <c r="CU18" s="104"/>
      <c r="CV18" s="104" t="s">
        <v>26</v>
      </c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5"/>
    </row>
    <row r="19" spans="1:134" ht="15" customHeight="1">
      <c r="A19" s="112" t="s">
        <v>10</v>
      </c>
      <c r="B19" s="113"/>
      <c r="C19" s="113"/>
      <c r="D19" s="113"/>
      <c r="E19" s="114" t="s">
        <v>27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6">
        <f>AR19+BH19+BX19+CN19</f>
        <v>23.809479661016947</v>
      </c>
      <c r="AC19" s="117"/>
      <c r="AD19" s="117"/>
      <c r="AE19" s="117"/>
      <c r="AF19" s="117"/>
      <c r="AG19" s="117"/>
      <c r="AH19" s="117"/>
      <c r="AI19" s="118"/>
      <c r="AJ19" s="116">
        <f>AZ19+BP19+CF19+CV19</f>
        <v>25.374291549999988</v>
      </c>
      <c r="AK19" s="117"/>
      <c r="AL19" s="117"/>
      <c r="AM19" s="117"/>
      <c r="AN19" s="117"/>
      <c r="AO19" s="117"/>
      <c r="AP19" s="117"/>
      <c r="AQ19" s="118"/>
      <c r="AR19" s="109">
        <f>AR20+AR36</f>
        <v>2.06</v>
      </c>
      <c r="AS19" s="119"/>
      <c r="AT19" s="119"/>
      <c r="AU19" s="119"/>
      <c r="AV19" s="119"/>
      <c r="AW19" s="119"/>
      <c r="AX19" s="119"/>
      <c r="AY19" s="119"/>
      <c r="AZ19" s="109">
        <v>0</v>
      </c>
      <c r="BA19" s="109"/>
      <c r="BB19" s="109"/>
      <c r="BC19" s="109"/>
      <c r="BD19" s="109"/>
      <c r="BE19" s="109"/>
      <c r="BF19" s="109"/>
      <c r="BG19" s="109"/>
      <c r="BH19" s="79">
        <f>BH20+BH36</f>
        <v>11.4407</v>
      </c>
      <c r="BI19" s="80"/>
      <c r="BJ19" s="80"/>
      <c r="BK19" s="80"/>
      <c r="BL19" s="80"/>
      <c r="BM19" s="80"/>
      <c r="BN19" s="80"/>
      <c r="BO19" s="81"/>
      <c r="BP19" s="109">
        <v>5.26</v>
      </c>
      <c r="BQ19" s="109"/>
      <c r="BR19" s="109"/>
      <c r="BS19" s="109"/>
      <c r="BT19" s="109"/>
      <c r="BU19" s="109"/>
      <c r="BV19" s="109"/>
      <c r="BW19" s="109"/>
      <c r="BX19" s="116">
        <f>BX20+BX36</f>
        <v>6.088779661016949</v>
      </c>
      <c r="BY19" s="117"/>
      <c r="BZ19" s="117"/>
      <c r="CA19" s="117"/>
      <c r="CB19" s="117"/>
      <c r="CC19" s="117"/>
      <c r="CD19" s="117"/>
      <c r="CE19" s="118"/>
      <c r="CF19" s="109">
        <f>CF37</f>
        <v>0</v>
      </c>
      <c r="CG19" s="109"/>
      <c r="CH19" s="109"/>
      <c r="CI19" s="109"/>
      <c r="CJ19" s="109"/>
      <c r="CK19" s="109"/>
      <c r="CL19" s="109"/>
      <c r="CM19" s="109"/>
      <c r="CN19" s="109">
        <f>CN20+CN36</f>
        <v>4.22</v>
      </c>
      <c r="CO19" s="109"/>
      <c r="CP19" s="109"/>
      <c r="CQ19" s="109"/>
      <c r="CR19" s="109"/>
      <c r="CS19" s="109"/>
      <c r="CT19" s="109"/>
      <c r="CU19" s="109"/>
      <c r="CV19" s="109">
        <f>CV37+CV36</f>
        <v>20.114291549999987</v>
      </c>
      <c r="CW19" s="109"/>
      <c r="CX19" s="109"/>
      <c r="CY19" s="109"/>
      <c r="CZ19" s="109"/>
      <c r="DA19" s="109"/>
      <c r="DB19" s="109"/>
      <c r="DC19" s="109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1"/>
    </row>
    <row r="20" spans="1:134" ht="15" customHeight="1">
      <c r="A20" s="95" t="s">
        <v>9</v>
      </c>
      <c r="B20" s="96"/>
      <c r="C20" s="96"/>
      <c r="D20" s="97"/>
      <c r="E20" s="101" t="s">
        <v>20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57">
        <f>AR20+BH20+BX20+CN20</f>
        <v>20.182288135593218</v>
      </c>
      <c r="AC20" s="58"/>
      <c r="AD20" s="58"/>
      <c r="AE20" s="58"/>
      <c r="AF20" s="58"/>
      <c r="AG20" s="58"/>
      <c r="AH20" s="58"/>
      <c r="AI20" s="59"/>
      <c r="AJ20" s="57">
        <f>AZ20+BP20+CF20+CV20</f>
        <v>4.454504</v>
      </c>
      <c r="AK20" s="58"/>
      <c r="AL20" s="58"/>
      <c r="AM20" s="58"/>
      <c r="AN20" s="58"/>
      <c r="AO20" s="58"/>
      <c r="AP20" s="58"/>
      <c r="AQ20" s="59"/>
      <c r="AR20" s="79">
        <f>AR21</f>
        <v>1.745762711864407</v>
      </c>
      <c r="AS20" s="80"/>
      <c r="AT20" s="80"/>
      <c r="AU20" s="80"/>
      <c r="AV20" s="80"/>
      <c r="AW20" s="80"/>
      <c r="AX20" s="80"/>
      <c r="AY20" s="81"/>
      <c r="AZ20" s="79">
        <v>0</v>
      </c>
      <c r="BA20" s="80"/>
      <c r="BB20" s="80"/>
      <c r="BC20" s="80"/>
      <c r="BD20" s="80"/>
      <c r="BE20" s="80"/>
      <c r="BF20" s="80"/>
      <c r="BG20" s="81"/>
      <c r="BH20" s="40">
        <f>BH21</f>
        <v>9.695508474576272</v>
      </c>
      <c r="BI20" s="40"/>
      <c r="BJ20" s="40"/>
      <c r="BK20" s="40"/>
      <c r="BL20" s="40"/>
      <c r="BM20" s="40"/>
      <c r="BN20" s="40"/>
      <c r="BO20" s="40"/>
      <c r="BP20" s="109">
        <f>BP21</f>
        <v>4.454504</v>
      </c>
      <c r="BQ20" s="109"/>
      <c r="BR20" s="109"/>
      <c r="BS20" s="109"/>
      <c r="BT20" s="109"/>
      <c r="BU20" s="109"/>
      <c r="BV20" s="109"/>
      <c r="BW20" s="109"/>
      <c r="BX20" s="57">
        <f>BX21</f>
        <v>5.161016949152542</v>
      </c>
      <c r="BY20" s="58"/>
      <c r="BZ20" s="58"/>
      <c r="CA20" s="58"/>
      <c r="CB20" s="58"/>
      <c r="CC20" s="58"/>
      <c r="CD20" s="58"/>
      <c r="CE20" s="59"/>
      <c r="CF20" s="79">
        <f>CF21</f>
        <v>0</v>
      </c>
      <c r="CG20" s="80"/>
      <c r="CH20" s="80"/>
      <c r="CI20" s="80"/>
      <c r="CJ20" s="80"/>
      <c r="CK20" s="80"/>
      <c r="CL20" s="80"/>
      <c r="CM20" s="81"/>
      <c r="CN20" s="61">
        <f>CN21</f>
        <v>3.58</v>
      </c>
      <c r="CO20" s="62"/>
      <c r="CP20" s="62"/>
      <c r="CQ20" s="62"/>
      <c r="CR20" s="62"/>
      <c r="CS20" s="62"/>
      <c r="CT20" s="62"/>
      <c r="CU20" s="63"/>
      <c r="CV20" s="61">
        <f>CV21</f>
        <v>0</v>
      </c>
      <c r="CW20" s="62"/>
      <c r="CX20" s="62"/>
      <c r="CY20" s="62"/>
      <c r="CZ20" s="62"/>
      <c r="DA20" s="62"/>
      <c r="DB20" s="62"/>
      <c r="DC20" s="63"/>
      <c r="DD20" s="67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9"/>
    </row>
    <row r="21" spans="1:134" ht="12.75">
      <c r="A21" s="95" t="s">
        <v>28</v>
      </c>
      <c r="B21" s="96"/>
      <c r="C21" s="96"/>
      <c r="D21" s="97"/>
      <c r="E21" s="103" t="s">
        <v>44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61">
        <f>AR21+BH21+BX21+CN21</f>
        <v>20.182288135593218</v>
      </c>
      <c r="AC21" s="62"/>
      <c r="AD21" s="62"/>
      <c r="AE21" s="62"/>
      <c r="AF21" s="62"/>
      <c r="AG21" s="62"/>
      <c r="AH21" s="62"/>
      <c r="AI21" s="63"/>
      <c r="AJ21" s="61">
        <f>AZ21+BP21+CF21+CV21</f>
        <v>4.454504</v>
      </c>
      <c r="AK21" s="62"/>
      <c r="AL21" s="62"/>
      <c r="AM21" s="62"/>
      <c r="AN21" s="62"/>
      <c r="AO21" s="62"/>
      <c r="AP21" s="62"/>
      <c r="AQ21" s="63"/>
      <c r="AR21" s="61">
        <f>2.06/1.18</f>
        <v>1.745762711864407</v>
      </c>
      <c r="AS21" s="62"/>
      <c r="AT21" s="62"/>
      <c r="AU21" s="62"/>
      <c r="AV21" s="62"/>
      <c r="AW21" s="62"/>
      <c r="AX21" s="62"/>
      <c r="AY21" s="63"/>
      <c r="AZ21" s="61">
        <v>0</v>
      </c>
      <c r="BA21" s="62"/>
      <c r="BB21" s="62"/>
      <c r="BC21" s="62"/>
      <c r="BD21" s="62"/>
      <c r="BE21" s="62"/>
      <c r="BF21" s="62"/>
      <c r="BG21" s="63"/>
      <c r="BH21" s="61">
        <f>11.4407/1.18</f>
        <v>9.695508474576272</v>
      </c>
      <c r="BI21" s="62"/>
      <c r="BJ21" s="62"/>
      <c r="BK21" s="62"/>
      <c r="BL21" s="62"/>
      <c r="BM21" s="62"/>
      <c r="BN21" s="62"/>
      <c r="BO21" s="63"/>
      <c r="BP21" s="61">
        <f>5256314.72/1.18/1000000</f>
        <v>4.454504</v>
      </c>
      <c r="BQ21" s="62"/>
      <c r="BR21" s="62"/>
      <c r="BS21" s="62"/>
      <c r="BT21" s="62"/>
      <c r="BU21" s="62"/>
      <c r="BV21" s="62"/>
      <c r="BW21" s="63"/>
      <c r="BX21" s="61">
        <f>6.09/1.18</f>
        <v>5.161016949152542</v>
      </c>
      <c r="BY21" s="62"/>
      <c r="BZ21" s="62"/>
      <c r="CA21" s="62"/>
      <c r="CB21" s="62"/>
      <c r="CC21" s="62"/>
      <c r="CD21" s="62"/>
      <c r="CE21" s="63"/>
      <c r="CF21" s="73">
        <v>0</v>
      </c>
      <c r="CG21" s="74"/>
      <c r="CH21" s="74"/>
      <c r="CI21" s="74"/>
      <c r="CJ21" s="74"/>
      <c r="CK21" s="74"/>
      <c r="CL21" s="74"/>
      <c r="CM21" s="75"/>
      <c r="CN21" s="61">
        <v>3.58</v>
      </c>
      <c r="CO21" s="62"/>
      <c r="CP21" s="62"/>
      <c r="CQ21" s="62"/>
      <c r="CR21" s="62"/>
      <c r="CS21" s="62"/>
      <c r="CT21" s="62"/>
      <c r="CU21" s="63"/>
      <c r="CV21" s="61">
        <v>0</v>
      </c>
      <c r="CW21" s="62"/>
      <c r="CX21" s="62"/>
      <c r="CY21" s="62"/>
      <c r="CZ21" s="62"/>
      <c r="DA21" s="62"/>
      <c r="DB21" s="62"/>
      <c r="DC21" s="63"/>
      <c r="DD21" s="67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9"/>
    </row>
    <row r="22" spans="1:134" ht="12.75">
      <c r="A22" s="98"/>
      <c r="B22" s="99"/>
      <c r="C22" s="99"/>
      <c r="D22" s="100"/>
      <c r="E22" s="102" t="s">
        <v>45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64"/>
      <c r="AC22" s="65"/>
      <c r="AD22" s="65"/>
      <c r="AE22" s="65"/>
      <c r="AF22" s="65"/>
      <c r="AG22" s="65"/>
      <c r="AH22" s="65"/>
      <c r="AI22" s="66"/>
      <c r="AJ22" s="64"/>
      <c r="AK22" s="65"/>
      <c r="AL22" s="65"/>
      <c r="AM22" s="65"/>
      <c r="AN22" s="65"/>
      <c r="AO22" s="65"/>
      <c r="AP22" s="65"/>
      <c r="AQ22" s="66"/>
      <c r="AR22" s="64"/>
      <c r="AS22" s="65"/>
      <c r="AT22" s="65"/>
      <c r="AU22" s="65"/>
      <c r="AV22" s="65"/>
      <c r="AW22" s="65"/>
      <c r="AX22" s="65"/>
      <c r="AY22" s="66"/>
      <c r="AZ22" s="64"/>
      <c r="BA22" s="65"/>
      <c r="BB22" s="65"/>
      <c r="BC22" s="65"/>
      <c r="BD22" s="65"/>
      <c r="BE22" s="65"/>
      <c r="BF22" s="65"/>
      <c r="BG22" s="66"/>
      <c r="BH22" s="64"/>
      <c r="BI22" s="65"/>
      <c r="BJ22" s="65"/>
      <c r="BK22" s="65"/>
      <c r="BL22" s="65"/>
      <c r="BM22" s="65"/>
      <c r="BN22" s="65"/>
      <c r="BO22" s="66"/>
      <c r="BP22" s="64"/>
      <c r="BQ22" s="65"/>
      <c r="BR22" s="65"/>
      <c r="BS22" s="65"/>
      <c r="BT22" s="65"/>
      <c r="BU22" s="65"/>
      <c r="BV22" s="65"/>
      <c r="BW22" s="66"/>
      <c r="BX22" s="64"/>
      <c r="BY22" s="65"/>
      <c r="BZ22" s="65"/>
      <c r="CA22" s="65"/>
      <c r="CB22" s="65"/>
      <c r="CC22" s="65"/>
      <c r="CD22" s="65"/>
      <c r="CE22" s="66"/>
      <c r="CF22" s="76"/>
      <c r="CG22" s="77"/>
      <c r="CH22" s="77"/>
      <c r="CI22" s="77"/>
      <c r="CJ22" s="77"/>
      <c r="CK22" s="77"/>
      <c r="CL22" s="77"/>
      <c r="CM22" s="78"/>
      <c r="CN22" s="64"/>
      <c r="CO22" s="65"/>
      <c r="CP22" s="65"/>
      <c r="CQ22" s="65"/>
      <c r="CR22" s="65"/>
      <c r="CS22" s="65"/>
      <c r="CT22" s="65"/>
      <c r="CU22" s="66"/>
      <c r="CV22" s="64"/>
      <c r="CW22" s="65"/>
      <c r="CX22" s="65"/>
      <c r="CY22" s="65"/>
      <c r="CZ22" s="65"/>
      <c r="DA22" s="65"/>
      <c r="DB22" s="65"/>
      <c r="DC22" s="66"/>
      <c r="DD22" s="70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2"/>
    </row>
    <row r="23" spans="1:134" ht="15" customHeight="1">
      <c r="A23" s="88" t="s">
        <v>29</v>
      </c>
      <c r="B23" s="89"/>
      <c r="C23" s="89"/>
      <c r="D23" s="89"/>
      <c r="E23" s="90" t="s">
        <v>46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57">
        <v>0</v>
      </c>
      <c r="AC23" s="58"/>
      <c r="AD23" s="58"/>
      <c r="AE23" s="58"/>
      <c r="AF23" s="58"/>
      <c r="AG23" s="58"/>
      <c r="AH23" s="58"/>
      <c r="AI23" s="59"/>
      <c r="AJ23" s="57">
        <f>AB23</f>
        <v>0</v>
      </c>
      <c r="AK23" s="58"/>
      <c r="AL23" s="58"/>
      <c r="AM23" s="58"/>
      <c r="AN23" s="58"/>
      <c r="AO23" s="58"/>
      <c r="AP23" s="58"/>
      <c r="AQ23" s="59"/>
      <c r="AR23" s="40">
        <f>AJ23</f>
        <v>0</v>
      </c>
      <c r="AS23" s="40"/>
      <c r="AT23" s="40"/>
      <c r="AU23" s="40"/>
      <c r="AV23" s="40"/>
      <c r="AW23" s="40"/>
      <c r="AX23" s="40"/>
      <c r="AY23" s="40"/>
      <c r="AZ23" s="40">
        <f>AR24</f>
        <v>0</v>
      </c>
      <c r="BA23" s="40"/>
      <c r="BB23" s="40"/>
      <c r="BC23" s="40"/>
      <c r="BD23" s="40"/>
      <c r="BE23" s="40"/>
      <c r="BF23" s="40"/>
      <c r="BG23" s="40"/>
      <c r="BH23" s="40">
        <f>AZ23</f>
        <v>0</v>
      </c>
      <c r="BI23" s="40"/>
      <c r="BJ23" s="40"/>
      <c r="BK23" s="40"/>
      <c r="BL23" s="40"/>
      <c r="BM23" s="40"/>
      <c r="BN23" s="40"/>
      <c r="BO23" s="40"/>
      <c r="BP23" s="40">
        <v>0</v>
      </c>
      <c r="BQ23" s="40"/>
      <c r="BR23" s="40"/>
      <c r="BS23" s="40"/>
      <c r="BT23" s="40"/>
      <c r="BU23" s="40"/>
      <c r="BV23" s="40"/>
      <c r="BW23" s="40"/>
      <c r="BX23" s="40">
        <v>0</v>
      </c>
      <c r="BY23" s="40"/>
      <c r="BZ23" s="40"/>
      <c r="CA23" s="40"/>
      <c r="CB23" s="40"/>
      <c r="CC23" s="40"/>
      <c r="CD23" s="40"/>
      <c r="CE23" s="40"/>
      <c r="CF23" s="40">
        <f>BX24</f>
        <v>0</v>
      </c>
      <c r="CG23" s="40"/>
      <c r="CH23" s="40"/>
      <c r="CI23" s="40"/>
      <c r="CJ23" s="40"/>
      <c r="CK23" s="40"/>
      <c r="CL23" s="40"/>
      <c r="CM23" s="40"/>
      <c r="CN23" s="40">
        <v>0</v>
      </c>
      <c r="CO23" s="40"/>
      <c r="CP23" s="40"/>
      <c r="CQ23" s="40"/>
      <c r="CR23" s="40"/>
      <c r="CS23" s="40"/>
      <c r="CT23" s="40"/>
      <c r="CU23" s="40"/>
      <c r="CV23" s="40">
        <v>0</v>
      </c>
      <c r="CW23" s="40"/>
      <c r="CX23" s="40"/>
      <c r="CY23" s="40"/>
      <c r="CZ23" s="40"/>
      <c r="DA23" s="40"/>
      <c r="DB23" s="40"/>
      <c r="DC23" s="40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9"/>
    </row>
    <row r="24" spans="1:134" ht="12.75">
      <c r="A24" s="95" t="s">
        <v>30</v>
      </c>
      <c r="B24" s="96"/>
      <c r="C24" s="96"/>
      <c r="D24" s="97"/>
      <c r="E24" s="101" t="s">
        <v>47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61">
        <v>0</v>
      </c>
      <c r="AC24" s="62"/>
      <c r="AD24" s="62"/>
      <c r="AE24" s="62"/>
      <c r="AF24" s="62"/>
      <c r="AG24" s="62"/>
      <c r="AH24" s="62"/>
      <c r="AI24" s="63"/>
      <c r="AJ24" s="61">
        <f>AB24</f>
        <v>0</v>
      </c>
      <c r="AK24" s="62"/>
      <c r="AL24" s="62"/>
      <c r="AM24" s="62"/>
      <c r="AN24" s="62"/>
      <c r="AO24" s="62"/>
      <c r="AP24" s="62"/>
      <c r="AQ24" s="63"/>
      <c r="AR24" s="61">
        <v>0</v>
      </c>
      <c r="AS24" s="62"/>
      <c r="AT24" s="62"/>
      <c r="AU24" s="62"/>
      <c r="AV24" s="62"/>
      <c r="AW24" s="62"/>
      <c r="AX24" s="62"/>
      <c r="AY24" s="63"/>
      <c r="AZ24" s="61">
        <f>AR24</f>
        <v>0</v>
      </c>
      <c r="BA24" s="62"/>
      <c r="BB24" s="62"/>
      <c r="BC24" s="62"/>
      <c r="BD24" s="62"/>
      <c r="BE24" s="62"/>
      <c r="BF24" s="62"/>
      <c r="BG24" s="63"/>
      <c r="BH24" s="61">
        <v>0</v>
      </c>
      <c r="BI24" s="62"/>
      <c r="BJ24" s="62"/>
      <c r="BK24" s="62"/>
      <c r="BL24" s="62"/>
      <c r="BM24" s="62"/>
      <c r="BN24" s="62"/>
      <c r="BO24" s="63"/>
      <c r="BP24" s="61">
        <v>0</v>
      </c>
      <c r="BQ24" s="62"/>
      <c r="BR24" s="62"/>
      <c r="BS24" s="62"/>
      <c r="BT24" s="62"/>
      <c r="BU24" s="62"/>
      <c r="BV24" s="62"/>
      <c r="BW24" s="63"/>
      <c r="BX24" s="61">
        <v>0</v>
      </c>
      <c r="BY24" s="62"/>
      <c r="BZ24" s="62"/>
      <c r="CA24" s="62"/>
      <c r="CB24" s="62"/>
      <c r="CC24" s="62"/>
      <c r="CD24" s="62"/>
      <c r="CE24" s="63"/>
      <c r="CF24" s="61">
        <f>BX24</f>
        <v>0</v>
      </c>
      <c r="CG24" s="62"/>
      <c r="CH24" s="62"/>
      <c r="CI24" s="62"/>
      <c r="CJ24" s="62"/>
      <c r="CK24" s="62"/>
      <c r="CL24" s="62"/>
      <c r="CM24" s="63"/>
      <c r="CN24" s="61">
        <v>0</v>
      </c>
      <c r="CO24" s="62"/>
      <c r="CP24" s="62"/>
      <c r="CQ24" s="62"/>
      <c r="CR24" s="62"/>
      <c r="CS24" s="62"/>
      <c r="CT24" s="62"/>
      <c r="CU24" s="63"/>
      <c r="CV24" s="61">
        <v>0</v>
      </c>
      <c r="CW24" s="62"/>
      <c r="CX24" s="62"/>
      <c r="CY24" s="62"/>
      <c r="CZ24" s="62"/>
      <c r="DA24" s="62"/>
      <c r="DB24" s="62"/>
      <c r="DC24" s="63"/>
      <c r="DD24" s="67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9"/>
    </row>
    <row r="25" spans="1:134" ht="12.75">
      <c r="A25" s="98"/>
      <c r="B25" s="99"/>
      <c r="C25" s="99"/>
      <c r="D25" s="100"/>
      <c r="E25" s="102" t="s">
        <v>48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64"/>
      <c r="AC25" s="65"/>
      <c r="AD25" s="65"/>
      <c r="AE25" s="65"/>
      <c r="AF25" s="65"/>
      <c r="AG25" s="65"/>
      <c r="AH25" s="65"/>
      <c r="AI25" s="66"/>
      <c r="AJ25" s="64"/>
      <c r="AK25" s="65"/>
      <c r="AL25" s="65"/>
      <c r="AM25" s="65"/>
      <c r="AN25" s="65"/>
      <c r="AO25" s="65"/>
      <c r="AP25" s="65"/>
      <c r="AQ25" s="66"/>
      <c r="AR25" s="64"/>
      <c r="AS25" s="65"/>
      <c r="AT25" s="65"/>
      <c r="AU25" s="65"/>
      <c r="AV25" s="65"/>
      <c r="AW25" s="65"/>
      <c r="AX25" s="65"/>
      <c r="AY25" s="66"/>
      <c r="AZ25" s="64"/>
      <c r="BA25" s="65"/>
      <c r="BB25" s="65"/>
      <c r="BC25" s="65"/>
      <c r="BD25" s="65"/>
      <c r="BE25" s="65"/>
      <c r="BF25" s="65"/>
      <c r="BG25" s="66"/>
      <c r="BH25" s="64"/>
      <c r="BI25" s="65"/>
      <c r="BJ25" s="65"/>
      <c r="BK25" s="65"/>
      <c r="BL25" s="65"/>
      <c r="BM25" s="65"/>
      <c r="BN25" s="65"/>
      <c r="BO25" s="66"/>
      <c r="BP25" s="64"/>
      <c r="BQ25" s="65"/>
      <c r="BR25" s="65"/>
      <c r="BS25" s="65"/>
      <c r="BT25" s="65"/>
      <c r="BU25" s="65"/>
      <c r="BV25" s="65"/>
      <c r="BW25" s="66"/>
      <c r="BX25" s="64"/>
      <c r="BY25" s="65"/>
      <c r="BZ25" s="65"/>
      <c r="CA25" s="65"/>
      <c r="CB25" s="65"/>
      <c r="CC25" s="65"/>
      <c r="CD25" s="65"/>
      <c r="CE25" s="66"/>
      <c r="CF25" s="64"/>
      <c r="CG25" s="65"/>
      <c r="CH25" s="65"/>
      <c r="CI25" s="65"/>
      <c r="CJ25" s="65"/>
      <c r="CK25" s="65"/>
      <c r="CL25" s="65"/>
      <c r="CM25" s="66"/>
      <c r="CN25" s="64"/>
      <c r="CO25" s="65"/>
      <c r="CP25" s="65"/>
      <c r="CQ25" s="65"/>
      <c r="CR25" s="65"/>
      <c r="CS25" s="65"/>
      <c r="CT25" s="65"/>
      <c r="CU25" s="66"/>
      <c r="CV25" s="64"/>
      <c r="CW25" s="65"/>
      <c r="CX25" s="65"/>
      <c r="CY25" s="65"/>
      <c r="CZ25" s="65"/>
      <c r="DA25" s="65"/>
      <c r="DB25" s="65"/>
      <c r="DC25" s="66"/>
      <c r="DD25" s="70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2"/>
    </row>
    <row r="26" spans="1:134" ht="12.75">
      <c r="A26" s="95" t="s">
        <v>31</v>
      </c>
      <c r="B26" s="96"/>
      <c r="C26" s="96"/>
      <c r="D26" s="97"/>
      <c r="E26" s="101" t="s">
        <v>47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61">
        <v>0</v>
      </c>
      <c r="AC26" s="62"/>
      <c r="AD26" s="62"/>
      <c r="AE26" s="62"/>
      <c r="AF26" s="62"/>
      <c r="AG26" s="62"/>
      <c r="AH26" s="62"/>
      <c r="AI26" s="63"/>
      <c r="AJ26" s="61">
        <f>AB26</f>
        <v>0</v>
      </c>
      <c r="AK26" s="62"/>
      <c r="AL26" s="62"/>
      <c r="AM26" s="62"/>
      <c r="AN26" s="62"/>
      <c r="AO26" s="62"/>
      <c r="AP26" s="62"/>
      <c r="AQ26" s="63"/>
      <c r="AR26" s="61">
        <v>0</v>
      </c>
      <c r="AS26" s="62"/>
      <c r="AT26" s="62"/>
      <c r="AU26" s="62"/>
      <c r="AV26" s="62"/>
      <c r="AW26" s="62"/>
      <c r="AX26" s="62"/>
      <c r="AY26" s="63"/>
      <c r="AZ26" s="61">
        <v>0</v>
      </c>
      <c r="BA26" s="62"/>
      <c r="BB26" s="62"/>
      <c r="BC26" s="62"/>
      <c r="BD26" s="62"/>
      <c r="BE26" s="62"/>
      <c r="BF26" s="62"/>
      <c r="BG26" s="63"/>
      <c r="BH26" s="61">
        <v>0</v>
      </c>
      <c r="BI26" s="62"/>
      <c r="BJ26" s="62"/>
      <c r="BK26" s="62"/>
      <c r="BL26" s="62"/>
      <c r="BM26" s="62"/>
      <c r="BN26" s="62"/>
      <c r="BO26" s="63"/>
      <c r="BP26" s="61">
        <v>0</v>
      </c>
      <c r="BQ26" s="62"/>
      <c r="BR26" s="62"/>
      <c r="BS26" s="62"/>
      <c r="BT26" s="62"/>
      <c r="BU26" s="62"/>
      <c r="BV26" s="62"/>
      <c r="BW26" s="63"/>
      <c r="BX26" s="61">
        <v>0</v>
      </c>
      <c r="BY26" s="62"/>
      <c r="BZ26" s="62"/>
      <c r="CA26" s="62"/>
      <c r="CB26" s="62"/>
      <c r="CC26" s="62"/>
      <c r="CD26" s="62"/>
      <c r="CE26" s="63"/>
      <c r="CF26" s="61">
        <v>0</v>
      </c>
      <c r="CG26" s="62"/>
      <c r="CH26" s="62"/>
      <c r="CI26" s="62"/>
      <c r="CJ26" s="62"/>
      <c r="CK26" s="62"/>
      <c r="CL26" s="62"/>
      <c r="CM26" s="63"/>
      <c r="CN26" s="61">
        <v>0</v>
      </c>
      <c r="CO26" s="62"/>
      <c r="CP26" s="62"/>
      <c r="CQ26" s="62"/>
      <c r="CR26" s="62"/>
      <c r="CS26" s="62"/>
      <c r="CT26" s="62"/>
      <c r="CU26" s="63"/>
      <c r="CV26" s="61">
        <v>0</v>
      </c>
      <c r="CW26" s="62"/>
      <c r="CX26" s="62"/>
      <c r="CY26" s="62"/>
      <c r="CZ26" s="62"/>
      <c r="DA26" s="62"/>
      <c r="DB26" s="62"/>
      <c r="DC26" s="63"/>
      <c r="DD26" s="67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9"/>
    </row>
    <row r="27" spans="1:134" ht="12.75">
      <c r="A27" s="98"/>
      <c r="B27" s="99"/>
      <c r="C27" s="99"/>
      <c r="D27" s="100"/>
      <c r="E27" s="102" t="s">
        <v>49</v>
      </c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64"/>
      <c r="AC27" s="65"/>
      <c r="AD27" s="65"/>
      <c r="AE27" s="65"/>
      <c r="AF27" s="65"/>
      <c r="AG27" s="65"/>
      <c r="AH27" s="65"/>
      <c r="AI27" s="66"/>
      <c r="AJ27" s="64"/>
      <c r="AK27" s="65"/>
      <c r="AL27" s="65"/>
      <c r="AM27" s="65"/>
      <c r="AN27" s="65"/>
      <c r="AO27" s="65"/>
      <c r="AP27" s="65"/>
      <c r="AQ27" s="66"/>
      <c r="AR27" s="64"/>
      <c r="AS27" s="65"/>
      <c r="AT27" s="65"/>
      <c r="AU27" s="65"/>
      <c r="AV27" s="65"/>
      <c r="AW27" s="65"/>
      <c r="AX27" s="65"/>
      <c r="AY27" s="66"/>
      <c r="AZ27" s="64"/>
      <c r="BA27" s="65"/>
      <c r="BB27" s="65"/>
      <c r="BC27" s="65"/>
      <c r="BD27" s="65"/>
      <c r="BE27" s="65"/>
      <c r="BF27" s="65"/>
      <c r="BG27" s="66"/>
      <c r="BH27" s="64"/>
      <c r="BI27" s="65"/>
      <c r="BJ27" s="65"/>
      <c r="BK27" s="65"/>
      <c r="BL27" s="65"/>
      <c r="BM27" s="65"/>
      <c r="BN27" s="65"/>
      <c r="BO27" s="66"/>
      <c r="BP27" s="64"/>
      <c r="BQ27" s="65"/>
      <c r="BR27" s="65"/>
      <c r="BS27" s="65"/>
      <c r="BT27" s="65"/>
      <c r="BU27" s="65"/>
      <c r="BV27" s="65"/>
      <c r="BW27" s="66"/>
      <c r="BX27" s="64"/>
      <c r="BY27" s="65"/>
      <c r="BZ27" s="65"/>
      <c r="CA27" s="65"/>
      <c r="CB27" s="65"/>
      <c r="CC27" s="65"/>
      <c r="CD27" s="65"/>
      <c r="CE27" s="66"/>
      <c r="CF27" s="64"/>
      <c r="CG27" s="65"/>
      <c r="CH27" s="65"/>
      <c r="CI27" s="65"/>
      <c r="CJ27" s="65"/>
      <c r="CK27" s="65"/>
      <c r="CL27" s="65"/>
      <c r="CM27" s="66"/>
      <c r="CN27" s="64"/>
      <c r="CO27" s="65"/>
      <c r="CP27" s="65"/>
      <c r="CQ27" s="65"/>
      <c r="CR27" s="65"/>
      <c r="CS27" s="65"/>
      <c r="CT27" s="65"/>
      <c r="CU27" s="66"/>
      <c r="CV27" s="64"/>
      <c r="CW27" s="65"/>
      <c r="CX27" s="65"/>
      <c r="CY27" s="65"/>
      <c r="CZ27" s="65"/>
      <c r="DA27" s="65"/>
      <c r="DB27" s="65"/>
      <c r="DC27" s="66"/>
      <c r="DD27" s="70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2"/>
    </row>
    <row r="28" spans="1:134" ht="12.75">
      <c r="A28" s="95" t="s">
        <v>32</v>
      </c>
      <c r="B28" s="96"/>
      <c r="C28" s="96"/>
      <c r="D28" s="97"/>
      <c r="E28" s="103" t="s">
        <v>47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61">
        <v>0</v>
      </c>
      <c r="AC28" s="62"/>
      <c r="AD28" s="62"/>
      <c r="AE28" s="62"/>
      <c r="AF28" s="62"/>
      <c r="AG28" s="62"/>
      <c r="AH28" s="62"/>
      <c r="AI28" s="63"/>
      <c r="AJ28" s="61">
        <f>AB28</f>
        <v>0</v>
      </c>
      <c r="AK28" s="62"/>
      <c r="AL28" s="62"/>
      <c r="AM28" s="62"/>
      <c r="AN28" s="62"/>
      <c r="AO28" s="62"/>
      <c r="AP28" s="62"/>
      <c r="AQ28" s="63"/>
      <c r="AR28" s="61">
        <v>0</v>
      </c>
      <c r="AS28" s="62"/>
      <c r="AT28" s="62"/>
      <c r="AU28" s="62"/>
      <c r="AV28" s="62"/>
      <c r="AW28" s="62"/>
      <c r="AX28" s="62"/>
      <c r="AY28" s="63"/>
      <c r="AZ28" s="61">
        <v>0</v>
      </c>
      <c r="BA28" s="62"/>
      <c r="BB28" s="62"/>
      <c r="BC28" s="62"/>
      <c r="BD28" s="62"/>
      <c r="BE28" s="62"/>
      <c r="BF28" s="62"/>
      <c r="BG28" s="63"/>
      <c r="BH28" s="61">
        <v>0</v>
      </c>
      <c r="BI28" s="62"/>
      <c r="BJ28" s="62"/>
      <c r="BK28" s="62"/>
      <c r="BL28" s="62"/>
      <c r="BM28" s="62"/>
      <c r="BN28" s="62"/>
      <c r="BO28" s="63"/>
      <c r="BP28" s="61">
        <v>0</v>
      </c>
      <c r="BQ28" s="62"/>
      <c r="BR28" s="62"/>
      <c r="BS28" s="62"/>
      <c r="BT28" s="62"/>
      <c r="BU28" s="62"/>
      <c r="BV28" s="62"/>
      <c r="BW28" s="63"/>
      <c r="BX28" s="61">
        <v>0</v>
      </c>
      <c r="BY28" s="62"/>
      <c r="BZ28" s="62"/>
      <c r="CA28" s="62"/>
      <c r="CB28" s="62"/>
      <c r="CC28" s="62"/>
      <c r="CD28" s="62"/>
      <c r="CE28" s="63"/>
      <c r="CF28" s="61">
        <v>0</v>
      </c>
      <c r="CG28" s="62"/>
      <c r="CH28" s="62"/>
      <c r="CI28" s="62"/>
      <c r="CJ28" s="62"/>
      <c r="CK28" s="62"/>
      <c r="CL28" s="62"/>
      <c r="CM28" s="63"/>
      <c r="CN28" s="61">
        <v>0</v>
      </c>
      <c r="CO28" s="62"/>
      <c r="CP28" s="62"/>
      <c r="CQ28" s="62"/>
      <c r="CR28" s="62"/>
      <c r="CS28" s="62"/>
      <c r="CT28" s="62"/>
      <c r="CU28" s="63"/>
      <c r="CV28" s="61">
        <v>0</v>
      </c>
      <c r="CW28" s="62"/>
      <c r="CX28" s="62"/>
      <c r="CY28" s="62"/>
      <c r="CZ28" s="62"/>
      <c r="DA28" s="62"/>
      <c r="DB28" s="62"/>
      <c r="DC28" s="63"/>
      <c r="DD28" s="67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9"/>
    </row>
    <row r="29" spans="1:134" ht="12.75">
      <c r="A29" s="98"/>
      <c r="B29" s="99"/>
      <c r="C29" s="99"/>
      <c r="D29" s="100"/>
      <c r="E29" s="102" t="s">
        <v>50</v>
      </c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64"/>
      <c r="AC29" s="65"/>
      <c r="AD29" s="65"/>
      <c r="AE29" s="65"/>
      <c r="AF29" s="65"/>
      <c r="AG29" s="65"/>
      <c r="AH29" s="65"/>
      <c r="AI29" s="66"/>
      <c r="AJ29" s="64"/>
      <c r="AK29" s="65"/>
      <c r="AL29" s="65"/>
      <c r="AM29" s="65"/>
      <c r="AN29" s="65"/>
      <c r="AO29" s="65"/>
      <c r="AP29" s="65"/>
      <c r="AQ29" s="66"/>
      <c r="AR29" s="64"/>
      <c r="AS29" s="65"/>
      <c r="AT29" s="65"/>
      <c r="AU29" s="65"/>
      <c r="AV29" s="65"/>
      <c r="AW29" s="65"/>
      <c r="AX29" s="65"/>
      <c r="AY29" s="66"/>
      <c r="AZ29" s="64"/>
      <c r="BA29" s="65"/>
      <c r="BB29" s="65"/>
      <c r="BC29" s="65"/>
      <c r="BD29" s="65"/>
      <c r="BE29" s="65"/>
      <c r="BF29" s="65"/>
      <c r="BG29" s="66"/>
      <c r="BH29" s="64"/>
      <c r="BI29" s="65"/>
      <c r="BJ29" s="65"/>
      <c r="BK29" s="65"/>
      <c r="BL29" s="65"/>
      <c r="BM29" s="65"/>
      <c r="BN29" s="65"/>
      <c r="BO29" s="66"/>
      <c r="BP29" s="64"/>
      <c r="BQ29" s="65"/>
      <c r="BR29" s="65"/>
      <c r="BS29" s="65"/>
      <c r="BT29" s="65"/>
      <c r="BU29" s="65"/>
      <c r="BV29" s="65"/>
      <c r="BW29" s="66"/>
      <c r="BX29" s="64"/>
      <c r="BY29" s="65"/>
      <c r="BZ29" s="65"/>
      <c r="CA29" s="65"/>
      <c r="CB29" s="65"/>
      <c r="CC29" s="65"/>
      <c r="CD29" s="65"/>
      <c r="CE29" s="66"/>
      <c r="CF29" s="64"/>
      <c r="CG29" s="65"/>
      <c r="CH29" s="65"/>
      <c r="CI29" s="65"/>
      <c r="CJ29" s="65"/>
      <c r="CK29" s="65"/>
      <c r="CL29" s="65"/>
      <c r="CM29" s="66"/>
      <c r="CN29" s="64"/>
      <c r="CO29" s="65"/>
      <c r="CP29" s="65"/>
      <c r="CQ29" s="65"/>
      <c r="CR29" s="65"/>
      <c r="CS29" s="65"/>
      <c r="CT29" s="65"/>
      <c r="CU29" s="66"/>
      <c r="CV29" s="64"/>
      <c r="CW29" s="65"/>
      <c r="CX29" s="65"/>
      <c r="CY29" s="65"/>
      <c r="CZ29" s="65"/>
      <c r="DA29" s="65"/>
      <c r="DB29" s="65"/>
      <c r="DC29" s="66"/>
      <c r="DD29" s="70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2"/>
    </row>
    <row r="30" spans="1:134" ht="15" customHeight="1">
      <c r="A30" s="88" t="s">
        <v>33</v>
      </c>
      <c r="B30" s="89"/>
      <c r="C30" s="89"/>
      <c r="D30" s="89"/>
      <c r="E30" s="90" t="s">
        <v>51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57">
        <v>0</v>
      </c>
      <c r="AC30" s="58"/>
      <c r="AD30" s="58"/>
      <c r="AE30" s="58"/>
      <c r="AF30" s="58"/>
      <c r="AG30" s="58"/>
      <c r="AH30" s="58"/>
      <c r="AI30" s="59"/>
      <c r="AJ30" s="57">
        <v>0</v>
      </c>
      <c r="AK30" s="58"/>
      <c r="AL30" s="58"/>
      <c r="AM30" s="58"/>
      <c r="AN30" s="58"/>
      <c r="AO30" s="58"/>
      <c r="AP30" s="58"/>
      <c r="AQ30" s="59"/>
      <c r="AR30" s="40">
        <v>0</v>
      </c>
      <c r="AS30" s="40"/>
      <c r="AT30" s="40"/>
      <c r="AU30" s="40"/>
      <c r="AV30" s="40"/>
      <c r="AW30" s="40"/>
      <c r="AX30" s="40"/>
      <c r="AY30" s="40"/>
      <c r="AZ30" s="40">
        <v>0</v>
      </c>
      <c r="BA30" s="40"/>
      <c r="BB30" s="40"/>
      <c r="BC30" s="40"/>
      <c r="BD30" s="40"/>
      <c r="BE30" s="40"/>
      <c r="BF30" s="40"/>
      <c r="BG30" s="40"/>
      <c r="BH30" s="40">
        <v>0</v>
      </c>
      <c r="BI30" s="40"/>
      <c r="BJ30" s="40"/>
      <c r="BK30" s="40"/>
      <c r="BL30" s="40"/>
      <c r="BM30" s="40"/>
      <c r="BN30" s="40"/>
      <c r="BO30" s="40"/>
      <c r="BP30" s="40">
        <v>0</v>
      </c>
      <c r="BQ30" s="40"/>
      <c r="BR30" s="40"/>
      <c r="BS30" s="40"/>
      <c r="BT30" s="40"/>
      <c r="BU30" s="40"/>
      <c r="BV30" s="40"/>
      <c r="BW30" s="40"/>
      <c r="BX30" s="40">
        <v>0</v>
      </c>
      <c r="BY30" s="40"/>
      <c r="BZ30" s="40"/>
      <c r="CA30" s="40"/>
      <c r="CB30" s="40"/>
      <c r="CC30" s="40"/>
      <c r="CD30" s="40"/>
      <c r="CE30" s="40"/>
      <c r="CF30" s="40">
        <v>0</v>
      </c>
      <c r="CG30" s="40"/>
      <c r="CH30" s="40"/>
      <c r="CI30" s="40"/>
      <c r="CJ30" s="40"/>
      <c r="CK30" s="40"/>
      <c r="CL30" s="40"/>
      <c r="CM30" s="40"/>
      <c r="CN30" s="40">
        <v>0</v>
      </c>
      <c r="CO30" s="40"/>
      <c r="CP30" s="40"/>
      <c r="CQ30" s="40"/>
      <c r="CR30" s="40"/>
      <c r="CS30" s="40"/>
      <c r="CT30" s="40"/>
      <c r="CU30" s="40"/>
      <c r="CV30" s="40">
        <v>0</v>
      </c>
      <c r="CW30" s="40"/>
      <c r="CX30" s="40"/>
      <c r="CY30" s="40"/>
      <c r="CZ30" s="40"/>
      <c r="DA30" s="40"/>
      <c r="DB30" s="40"/>
      <c r="DC30" s="40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9"/>
    </row>
    <row r="31" spans="1:134" ht="15" customHeight="1">
      <c r="A31" s="88" t="s">
        <v>11</v>
      </c>
      <c r="B31" s="89"/>
      <c r="C31" s="89"/>
      <c r="D31" s="89"/>
      <c r="E31" s="90" t="s">
        <v>52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57">
        <v>0</v>
      </c>
      <c r="AC31" s="58"/>
      <c r="AD31" s="58"/>
      <c r="AE31" s="58"/>
      <c r="AF31" s="58"/>
      <c r="AG31" s="58"/>
      <c r="AH31" s="58"/>
      <c r="AI31" s="59"/>
      <c r="AJ31" s="57">
        <f>AB31</f>
        <v>0</v>
      </c>
      <c r="AK31" s="58"/>
      <c r="AL31" s="58"/>
      <c r="AM31" s="58"/>
      <c r="AN31" s="58"/>
      <c r="AO31" s="58"/>
      <c r="AP31" s="58"/>
      <c r="AQ31" s="59"/>
      <c r="AR31" s="40">
        <v>0</v>
      </c>
      <c r="AS31" s="40"/>
      <c r="AT31" s="40"/>
      <c r="AU31" s="40"/>
      <c r="AV31" s="40"/>
      <c r="AW31" s="40"/>
      <c r="AX31" s="40"/>
      <c r="AY31" s="40"/>
      <c r="AZ31" s="40">
        <v>0</v>
      </c>
      <c r="BA31" s="40"/>
      <c r="BB31" s="40"/>
      <c r="BC31" s="40"/>
      <c r="BD31" s="40"/>
      <c r="BE31" s="40"/>
      <c r="BF31" s="40"/>
      <c r="BG31" s="40"/>
      <c r="BH31" s="40">
        <v>0</v>
      </c>
      <c r="BI31" s="40"/>
      <c r="BJ31" s="40"/>
      <c r="BK31" s="40"/>
      <c r="BL31" s="40"/>
      <c r="BM31" s="40"/>
      <c r="BN31" s="40"/>
      <c r="BO31" s="40"/>
      <c r="BP31" s="40">
        <v>0</v>
      </c>
      <c r="BQ31" s="40"/>
      <c r="BR31" s="40"/>
      <c r="BS31" s="40"/>
      <c r="BT31" s="40"/>
      <c r="BU31" s="40"/>
      <c r="BV31" s="40"/>
      <c r="BW31" s="40"/>
      <c r="BX31" s="40">
        <v>0</v>
      </c>
      <c r="BY31" s="40"/>
      <c r="BZ31" s="40"/>
      <c r="CA31" s="40"/>
      <c r="CB31" s="40"/>
      <c r="CC31" s="40"/>
      <c r="CD31" s="40"/>
      <c r="CE31" s="40"/>
      <c r="CF31" s="40">
        <v>0</v>
      </c>
      <c r="CG31" s="40"/>
      <c r="CH31" s="40"/>
      <c r="CI31" s="40"/>
      <c r="CJ31" s="40"/>
      <c r="CK31" s="40"/>
      <c r="CL31" s="40"/>
      <c r="CM31" s="40"/>
      <c r="CN31" s="40">
        <v>0</v>
      </c>
      <c r="CO31" s="40"/>
      <c r="CP31" s="40"/>
      <c r="CQ31" s="40"/>
      <c r="CR31" s="40"/>
      <c r="CS31" s="40"/>
      <c r="CT31" s="40"/>
      <c r="CU31" s="40"/>
      <c r="CV31" s="40">
        <v>0</v>
      </c>
      <c r="CW31" s="40"/>
      <c r="CX31" s="40"/>
      <c r="CY31" s="40"/>
      <c r="CZ31" s="40"/>
      <c r="DA31" s="40"/>
      <c r="DB31" s="40"/>
      <c r="DC31" s="40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9"/>
    </row>
    <row r="32" spans="1:134" ht="15" customHeight="1">
      <c r="A32" s="88" t="s">
        <v>34</v>
      </c>
      <c r="B32" s="89"/>
      <c r="C32" s="89"/>
      <c r="D32" s="89"/>
      <c r="E32" s="90" t="s">
        <v>53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57">
        <v>0</v>
      </c>
      <c r="AC32" s="58"/>
      <c r="AD32" s="58"/>
      <c r="AE32" s="58"/>
      <c r="AF32" s="58"/>
      <c r="AG32" s="58"/>
      <c r="AH32" s="58"/>
      <c r="AI32" s="59"/>
      <c r="AJ32" s="57">
        <f>AB32</f>
        <v>0</v>
      </c>
      <c r="AK32" s="58"/>
      <c r="AL32" s="58"/>
      <c r="AM32" s="58"/>
      <c r="AN32" s="58"/>
      <c r="AO32" s="58"/>
      <c r="AP32" s="58"/>
      <c r="AQ32" s="59"/>
      <c r="AR32" s="40">
        <v>0</v>
      </c>
      <c r="AS32" s="40"/>
      <c r="AT32" s="40"/>
      <c r="AU32" s="40"/>
      <c r="AV32" s="40"/>
      <c r="AW32" s="40"/>
      <c r="AX32" s="40"/>
      <c r="AY32" s="40"/>
      <c r="AZ32" s="40">
        <v>0</v>
      </c>
      <c r="BA32" s="40"/>
      <c r="BB32" s="40"/>
      <c r="BC32" s="40"/>
      <c r="BD32" s="40"/>
      <c r="BE32" s="40"/>
      <c r="BF32" s="40"/>
      <c r="BG32" s="40"/>
      <c r="BH32" s="40">
        <v>0</v>
      </c>
      <c r="BI32" s="40"/>
      <c r="BJ32" s="40"/>
      <c r="BK32" s="40"/>
      <c r="BL32" s="40"/>
      <c r="BM32" s="40"/>
      <c r="BN32" s="40"/>
      <c r="BO32" s="40"/>
      <c r="BP32" s="40">
        <v>0</v>
      </c>
      <c r="BQ32" s="40"/>
      <c r="BR32" s="40"/>
      <c r="BS32" s="40"/>
      <c r="BT32" s="40"/>
      <c r="BU32" s="40"/>
      <c r="BV32" s="40"/>
      <c r="BW32" s="40"/>
      <c r="BX32" s="40">
        <v>0</v>
      </c>
      <c r="BY32" s="40"/>
      <c r="BZ32" s="40"/>
      <c r="CA32" s="40"/>
      <c r="CB32" s="40"/>
      <c r="CC32" s="40"/>
      <c r="CD32" s="40"/>
      <c r="CE32" s="40"/>
      <c r="CF32" s="40">
        <v>0</v>
      </c>
      <c r="CG32" s="40"/>
      <c r="CH32" s="40"/>
      <c r="CI32" s="40"/>
      <c r="CJ32" s="40"/>
      <c r="CK32" s="40"/>
      <c r="CL32" s="40"/>
      <c r="CM32" s="40"/>
      <c r="CN32" s="40">
        <v>0</v>
      </c>
      <c r="CO32" s="40"/>
      <c r="CP32" s="40"/>
      <c r="CQ32" s="40"/>
      <c r="CR32" s="40"/>
      <c r="CS32" s="40"/>
      <c r="CT32" s="40"/>
      <c r="CU32" s="40"/>
      <c r="CV32" s="40">
        <v>0</v>
      </c>
      <c r="CW32" s="40"/>
      <c r="CX32" s="40"/>
      <c r="CY32" s="40"/>
      <c r="CZ32" s="40"/>
      <c r="DA32" s="40"/>
      <c r="DB32" s="40"/>
      <c r="DC32" s="40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9"/>
    </row>
    <row r="33" spans="1:134" ht="15" customHeight="1">
      <c r="A33" s="88" t="s">
        <v>35</v>
      </c>
      <c r="B33" s="89"/>
      <c r="C33" s="89"/>
      <c r="D33" s="89"/>
      <c r="E33" s="90" t="s">
        <v>54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57">
        <v>0</v>
      </c>
      <c r="AC33" s="58"/>
      <c r="AD33" s="58"/>
      <c r="AE33" s="58"/>
      <c r="AF33" s="58"/>
      <c r="AG33" s="58"/>
      <c r="AH33" s="58"/>
      <c r="AI33" s="59"/>
      <c r="AJ33" s="57">
        <f>AB33</f>
        <v>0</v>
      </c>
      <c r="AK33" s="58"/>
      <c r="AL33" s="58"/>
      <c r="AM33" s="58"/>
      <c r="AN33" s="58"/>
      <c r="AO33" s="58"/>
      <c r="AP33" s="58"/>
      <c r="AQ33" s="59"/>
      <c r="AR33" s="40">
        <v>0</v>
      </c>
      <c r="AS33" s="40"/>
      <c r="AT33" s="40"/>
      <c r="AU33" s="40"/>
      <c r="AV33" s="40"/>
      <c r="AW33" s="40"/>
      <c r="AX33" s="40"/>
      <c r="AY33" s="40"/>
      <c r="AZ33" s="40">
        <v>0</v>
      </c>
      <c r="BA33" s="40"/>
      <c r="BB33" s="40"/>
      <c r="BC33" s="40"/>
      <c r="BD33" s="40"/>
      <c r="BE33" s="40"/>
      <c r="BF33" s="40"/>
      <c r="BG33" s="40"/>
      <c r="BH33" s="40">
        <v>0</v>
      </c>
      <c r="BI33" s="40"/>
      <c r="BJ33" s="40"/>
      <c r="BK33" s="40"/>
      <c r="BL33" s="40"/>
      <c r="BM33" s="40"/>
      <c r="BN33" s="40"/>
      <c r="BO33" s="40"/>
      <c r="BP33" s="40">
        <v>0</v>
      </c>
      <c r="BQ33" s="40"/>
      <c r="BR33" s="40"/>
      <c r="BS33" s="40"/>
      <c r="BT33" s="40"/>
      <c r="BU33" s="40"/>
      <c r="BV33" s="40"/>
      <c r="BW33" s="40"/>
      <c r="BX33" s="40">
        <v>0</v>
      </c>
      <c r="BY33" s="40"/>
      <c r="BZ33" s="40"/>
      <c r="CA33" s="40"/>
      <c r="CB33" s="40"/>
      <c r="CC33" s="40"/>
      <c r="CD33" s="40"/>
      <c r="CE33" s="40"/>
      <c r="CF33" s="40">
        <v>0</v>
      </c>
      <c r="CG33" s="40"/>
      <c r="CH33" s="40"/>
      <c r="CI33" s="40"/>
      <c r="CJ33" s="40"/>
      <c r="CK33" s="40"/>
      <c r="CL33" s="40"/>
      <c r="CM33" s="40"/>
      <c r="CN33" s="40">
        <v>0</v>
      </c>
      <c r="CO33" s="40"/>
      <c r="CP33" s="40"/>
      <c r="CQ33" s="40"/>
      <c r="CR33" s="40"/>
      <c r="CS33" s="40"/>
      <c r="CT33" s="40"/>
      <c r="CU33" s="40"/>
      <c r="CV33" s="40">
        <v>0</v>
      </c>
      <c r="CW33" s="40"/>
      <c r="CX33" s="40"/>
      <c r="CY33" s="40"/>
      <c r="CZ33" s="40"/>
      <c r="DA33" s="40"/>
      <c r="DB33" s="40"/>
      <c r="DC33" s="40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9"/>
    </row>
    <row r="34" spans="1:134" ht="12.75">
      <c r="A34" s="95" t="s">
        <v>36</v>
      </c>
      <c r="B34" s="96"/>
      <c r="C34" s="96"/>
      <c r="D34" s="97"/>
      <c r="E34" s="103" t="s">
        <v>55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61">
        <v>0</v>
      </c>
      <c r="AC34" s="62"/>
      <c r="AD34" s="62"/>
      <c r="AE34" s="62"/>
      <c r="AF34" s="62"/>
      <c r="AG34" s="62"/>
      <c r="AH34" s="62"/>
      <c r="AI34" s="63"/>
      <c r="AJ34" s="61">
        <f>AB34</f>
        <v>0</v>
      </c>
      <c r="AK34" s="62"/>
      <c r="AL34" s="62"/>
      <c r="AM34" s="62"/>
      <c r="AN34" s="62"/>
      <c r="AO34" s="62"/>
      <c r="AP34" s="62"/>
      <c r="AQ34" s="63"/>
      <c r="AR34" s="61">
        <v>0</v>
      </c>
      <c r="AS34" s="62"/>
      <c r="AT34" s="62"/>
      <c r="AU34" s="62"/>
      <c r="AV34" s="62"/>
      <c r="AW34" s="62"/>
      <c r="AX34" s="62"/>
      <c r="AY34" s="63"/>
      <c r="AZ34" s="61">
        <v>0</v>
      </c>
      <c r="BA34" s="62"/>
      <c r="BB34" s="62"/>
      <c r="BC34" s="62"/>
      <c r="BD34" s="62"/>
      <c r="BE34" s="62"/>
      <c r="BF34" s="62"/>
      <c r="BG34" s="63"/>
      <c r="BH34" s="61">
        <v>0</v>
      </c>
      <c r="BI34" s="62"/>
      <c r="BJ34" s="62"/>
      <c r="BK34" s="62"/>
      <c r="BL34" s="62"/>
      <c r="BM34" s="62"/>
      <c r="BN34" s="62"/>
      <c r="BO34" s="63"/>
      <c r="BP34" s="61">
        <v>0</v>
      </c>
      <c r="BQ34" s="62"/>
      <c r="BR34" s="62"/>
      <c r="BS34" s="62"/>
      <c r="BT34" s="62"/>
      <c r="BU34" s="62"/>
      <c r="BV34" s="62"/>
      <c r="BW34" s="63"/>
      <c r="BX34" s="61">
        <v>0</v>
      </c>
      <c r="BY34" s="62"/>
      <c r="BZ34" s="62"/>
      <c r="CA34" s="62"/>
      <c r="CB34" s="62"/>
      <c r="CC34" s="62"/>
      <c r="CD34" s="62"/>
      <c r="CE34" s="63"/>
      <c r="CF34" s="61">
        <v>0</v>
      </c>
      <c r="CG34" s="62"/>
      <c r="CH34" s="62"/>
      <c r="CI34" s="62"/>
      <c r="CJ34" s="62"/>
      <c r="CK34" s="62"/>
      <c r="CL34" s="62"/>
      <c r="CM34" s="63"/>
      <c r="CN34" s="61">
        <v>0</v>
      </c>
      <c r="CO34" s="62"/>
      <c r="CP34" s="62"/>
      <c r="CQ34" s="62"/>
      <c r="CR34" s="62"/>
      <c r="CS34" s="62"/>
      <c r="CT34" s="62"/>
      <c r="CU34" s="63"/>
      <c r="CV34" s="61">
        <v>0</v>
      </c>
      <c r="CW34" s="62"/>
      <c r="CX34" s="62"/>
      <c r="CY34" s="62"/>
      <c r="CZ34" s="62"/>
      <c r="DA34" s="62"/>
      <c r="DB34" s="62"/>
      <c r="DC34" s="63"/>
      <c r="DD34" s="67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9"/>
    </row>
    <row r="35" spans="1:134" ht="12.75">
      <c r="A35" s="98"/>
      <c r="B35" s="99"/>
      <c r="C35" s="99"/>
      <c r="D35" s="100"/>
      <c r="E35" s="102" t="s">
        <v>56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64"/>
      <c r="AC35" s="65"/>
      <c r="AD35" s="65"/>
      <c r="AE35" s="65"/>
      <c r="AF35" s="65"/>
      <c r="AG35" s="65"/>
      <c r="AH35" s="65"/>
      <c r="AI35" s="66"/>
      <c r="AJ35" s="64"/>
      <c r="AK35" s="65"/>
      <c r="AL35" s="65"/>
      <c r="AM35" s="65"/>
      <c r="AN35" s="65"/>
      <c r="AO35" s="65"/>
      <c r="AP35" s="65"/>
      <c r="AQ35" s="66"/>
      <c r="AR35" s="64"/>
      <c r="AS35" s="65"/>
      <c r="AT35" s="65"/>
      <c r="AU35" s="65"/>
      <c r="AV35" s="65"/>
      <c r="AW35" s="65"/>
      <c r="AX35" s="65"/>
      <c r="AY35" s="66"/>
      <c r="AZ35" s="64"/>
      <c r="BA35" s="65"/>
      <c r="BB35" s="65"/>
      <c r="BC35" s="65"/>
      <c r="BD35" s="65"/>
      <c r="BE35" s="65"/>
      <c r="BF35" s="65"/>
      <c r="BG35" s="66"/>
      <c r="BH35" s="64"/>
      <c r="BI35" s="65"/>
      <c r="BJ35" s="65"/>
      <c r="BK35" s="65"/>
      <c r="BL35" s="65"/>
      <c r="BM35" s="65"/>
      <c r="BN35" s="65"/>
      <c r="BO35" s="66"/>
      <c r="BP35" s="64"/>
      <c r="BQ35" s="65"/>
      <c r="BR35" s="65"/>
      <c r="BS35" s="65"/>
      <c r="BT35" s="65"/>
      <c r="BU35" s="65"/>
      <c r="BV35" s="65"/>
      <c r="BW35" s="66"/>
      <c r="BX35" s="64"/>
      <c r="BY35" s="65"/>
      <c r="BZ35" s="65"/>
      <c r="CA35" s="65"/>
      <c r="CB35" s="65"/>
      <c r="CC35" s="65"/>
      <c r="CD35" s="65"/>
      <c r="CE35" s="66"/>
      <c r="CF35" s="64"/>
      <c r="CG35" s="65"/>
      <c r="CH35" s="65"/>
      <c r="CI35" s="65"/>
      <c r="CJ35" s="65"/>
      <c r="CK35" s="65"/>
      <c r="CL35" s="65"/>
      <c r="CM35" s="66"/>
      <c r="CN35" s="64"/>
      <c r="CO35" s="65"/>
      <c r="CP35" s="65"/>
      <c r="CQ35" s="65"/>
      <c r="CR35" s="65"/>
      <c r="CS35" s="65"/>
      <c r="CT35" s="65"/>
      <c r="CU35" s="66"/>
      <c r="CV35" s="64"/>
      <c r="CW35" s="65"/>
      <c r="CX35" s="65"/>
      <c r="CY35" s="65"/>
      <c r="CZ35" s="65"/>
      <c r="DA35" s="65"/>
      <c r="DB35" s="65"/>
      <c r="DC35" s="66"/>
      <c r="DD35" s="70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2"/>
    </row>
    <row r="36" spans="1:134" ht="15" customHeight="1">
      <c r="A36" s="88" t="s">
        <v>13</v>
      </c>
      <c r="B36" s="89"/>
      <c r="C36" s="89"/>
      <c r="D36" s="89"/>
      <c r="E36" s="90" t="s">
        <v>57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57">
        <f>AR36+BH36+BX36+CN36</f>
        <v>3.627191525423729</v>
      </c>
      <c r="AC36" s="58"/>
      <c r="AD36" s="58"/>
      <c r="AE36" s="58"/>
      <c r="AF36" s="58"/>
      <c r="AG36" s="58"/>
      <c r="AH36" s="58"/>
      <c r="AI36" s="59"/>
      <c r="AJ36" s="57">
        <f>AZ36+BP36+CF36+CV36</f>
        <v>3.8415006601694897</v>
      </c>
      <c r="AK36" s="58"/>
      <c r="AL36" s="58"/>
      <c r="AM36" s="58"/>
      <c r="AN36" s="58"/>
      <c r="AO36" s="58"/>
      <c r="AP36" s="58"/>
      <c r="AQ36" s="59"/>
      <c r="AR36" s="40">
        <f>2.06*18/118</f>
        <v>0.3142372881355932</v>
      </c>
      <c r="AS36" s="40"/>
      <c r="AT36" s="40"/>
      <c r="AU36" s="40"/>
      <c r="AV36" s="40"/>
      <c r="AW36" s="40"/>
      <c r="AX36" s="40"/>
      <c r="AY36" s="40"/>
      <c r="AZ36" s="40">
        <v>0</v>
      </c>
      <c r="BA36" s="40"/>
      <c r="BB36" s="40"/>
      <c r="BC36" s="40"/>
      <c r="BD36" s="40"/>
      <c r="BE36" s="40"/>
      <c r="BF36" s="40"/>
      <c r="BG36" s="40"/>
      <c r="BH36" s="40">
        <f>11.4407*18/118</f>
        <v>1.7451915254237287</v>
      </c>
      <c r="BI36" s="40"/>
      <c r="BJ36" s="40"/>
      <c r="BK36" s="40"/>
      <c r="BL36" s="40"/>
      <c r="BM36" s="40"/>
      <c r="BN36" s="40"/>
      <c r="BO36" s="40"/>
      <c r="BP36" s="40">
        <v>0.8009</v>
      </c>
      <c r="BQ36" s="40"/>
      <c r="BR36" s="40"/>
      <c r="BS36" s="40"/>
      <c r="BT36" s="40"/>
      <c r="BU36" s="40"/>
      <c r="BV36" s="40"/>
      <c r="BW36" s="40"/>
      <c r="BX36" s="57">
        <f>6.082*18/118</f>
        <v>0.9277627118644067</v>
      </c>
      <c r="BY36" s="58"/>
      <c r="BZ36" s="58"/>
      <c r="CA36" s="58"/>
      <c r="CB36" s="58"/>
      <c r="CC36" s="58"/>
      <c r="CD36" s="58"/>
      <c r="CE36" s="59"/>
      <c r="CF36" s="40">
        <v>0</v>
      </c>
      <c r="CG36" s="40"/>
      <c r="CH36" s="40"/>
      <c r="CI36" s="40"/>
      <c r="CJ36" s="40"/>
      <c r="CK36" s="40"/>
      <c r="CL36" s="40"/>
      <c r="CM36" s="40"/>
      <c r="CN36" s="40">
        <v>0.64</v>
      </c>
      <c r="CO36" s="40"/>
      <c r="CP36" s="40"/>
      <c r="CQ36" s="40"/>
      <c r="CR36" s="40"/>
      <c r="CS36" s="40"/>
      <c r="CT36" s="40"/>
      <c r="CU36" s="40"/>
      <c r="CV36" s="40">
        <f>(CV37-(149547+1440+1872+15492+13114)/1000000)*0.18</f>
        <v>3.0406006601694897</v>
      </c>
      <c r="CW36" s="40"/>
      <c r="CX36" s="40"/>
      <c r="CY36" s="40"/>
      <c r="CZ36" s="40"/>
      <c r="DA36" s="40"/>
      <c r="DB36" s="40"/>
      <c r="DC36" s="40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9"/>
    </row>
    <row r="37" spans="1:134" ht="15" customHeight="1">
      <c r="A37" s="88" t="s">
        <v>14</v>
      </c>
      <c r="B37" s="89"/>
      <c r="C37" s="89"/>
      <c r="D37" s="89"/>
      <c r="E37" s="90" t="s">
        <v>58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57">
        <v>0</v>
      </c>
      <c r="AC37" s="58"/>
      <c r="AD37" s="58"/>
      <c r="AE37" s="58"/>
      <c r="AF37" s="58"/>
      <c r="AG37" s="58"/>
      <c r="AH37" s="58"/>
      <c r="AI37" s="59"/>
      <c r="AJ37" s="57">
        <f>AZ37+BP37+CF37+CV37</f>
        <v>17.073690889830498</v>
      </c>
      <c r="AK37" s="58"/>
      <c r="AL37" s="58"/>
      <c r="AM37" s="58"/>
      <c r="AN37" s="58"/>
      <c r="AO37" s="58"/>
      <c r="AP37" s="58"/>
      <c r="AQ37" s="59"/>
      <c r="AR37" s="40">
        <v>0</v>
      </c>
      <c r="AS37" s="40"/>
      <c r="AT37" s="40"/>
      <c r="AU37" s="40"/>
      <c r="AV37" s="40"/>
      <c r="AW37" s="40"/>
      <c r="AX37" s="40"/>
      <c r="AY37" s="40"/>
      <c r="AZ37" s="40">
        <v>0</v>
      </c>
      <c r="BA37" s="40"/>
      <c r="BB37" s="40"/>
      <c r="BC37" s="40"/>
      <c r="BD37" s="40"/>
      <c r="BE37" s="40"/>
      <c r="BF37" s="40"/>
      <c r="BG37" s="40"/>
      <c r="BH37" s="40">
        <v>0</v>
      </c>
      <c r="BI37" s="40"/>
      <c r="BJ37" s="40"/>
      <c r="BK37" s="40"/>
      <c r="BL37" s="40"/>
      <c r="BM37" s="40"/>
      <c r="BN37" s="40"/>
      <c r="BO37" s="40"/>
      <c r="BP37" s="60">
        <v>0</v>
      </c>
      <c r="BQ37" s="60"/>
      <c r="BR37" s="60"/>
      <c r="BS37" s="60"/>
      <c r="BT37" s="60"/>
      <c r="BU37" s="60"/>
      <c r="BV37" s="60"/>
      <c r="BW37" s="60"/>
      <c r="BX37" s="40">
        <v>0</v>
      </c>
      <c r="BY37" s="40"/>
      <c r="BZ37" s="40"/>
      <c r="CA37" s="40"/>
      <c r="CB37" s="40"/>
      <c r="CC37" s="40"/>
      <c r="CD37" s="40"/>
      <c r="CE37" s="40"/>
      <c r="CF37" s="60">
        <v>0</v>
      </c>
      <c r="CG37" s="60"/>
      <c r="CH37" s="60"/>
      <c r="CI37" s="60"/>
      <c r="CJ37" s="60"/>
      <c r="CK37" s="60"/>
      <c r="CL37" s="60"/>
      <c r="CM37" s="60"/>
      <c r="CN37" s="40">
        <v>0</v>
      </c>
      <c r="CO37" s="40"/>
      <c r="CP37" s="40"/>
      <c r="CQ37" s="40"/>
      <c r="CR37" s="40"/>
      <c r="CS37" s="40"/>
      <c r="CT37" s="40"/>
      <c r="CU37" s="40"/>
      <c r="CV37" s="40">
        <f>21.5281948898305-5256314.72/1000000/1.18</f>
        <v>17.073690889830498</v>
      </c>
      <c r="CW37" s="40"/>
      <c r="CX37" s="40"/>
      <c r="CY37" s="40"/>
      <c r="CZ37" s="40"/>
      <c r="DA37" s="40"/>
      <c r="DB37" s="40"/>
      <c r="DC37" s="40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9"/>
    </row>
    <row r="38" spans="1:134" ht="15" customHeight="1">
      <c r="A38" s="88" t="s">
        <v>37</v>
      </c>
      <c r="B38" s="89"/>
      <c r="C38" s="89"/>
      <c r="D38" s="89"/>
      <c r="E38" s="90" t="s">
        <v>59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57">
        <v>0</v>
      </c>
      <c r="AC38" s="58"/>
      <c r="AD38" s="58"/>
      <c r="AE38" s="58"/>
      <c r="AF38" s="58"/>
      <c r="AG38" s="58"/>
      <c r="AH38" s="58"/>
      <c r="AI38" s="59"/>
      <c r="AJ38" s="57">
        <v>0</v>
      </c>
      <c r="AK38" s="58"/>
      <c r="AL38" s="58"/>
      <c r="AM38" s="58"/>
      <c r="AN38" s="58"/>
      <c r="AO38" s="58"/>
      <c r="AP38" s="58"/>
      <c r="AQ38" s="59"/>
      <c r="AR38" s="40">
        <v>0</v>
      </c>
      <c r="AS38" s="40"/>
      <c r="AT38" s="40"/>
      <c r="AU38" s="40"/>
      <c r="AV38" s="40"/>
      <c r="AW38" s="40"/>
      <c r="AX38" s="40"/>
      <c r="AY38" s="40"/>
      <c r="AZ38" s="40">
        <v>0</v>
      </c>
      <c r="BA38" s="40"/>
      <c r="BB38" s="40"/>
      <c r="BC38" s="40"/>
      <c r="BD38" s="40"/>
      <c r="BE38" s="40"/>
      <c r="BF38" s="40"/>
      <c r="BG38" s="40"/>
      <c r="BH38" s="40">
        <v>0</v>
      </c>
      <c r="BI38" s="40"/>
      <c r="BJ38" s="40"/>
      <c r="BK38" s="40"/>
      <c r="BL38" s="40"/>
      <c r="BM38" s="40"/>
      <c r="BN38" s="40"/>
      <c r="BO38" s="40"/>
      <c r="BP38" s="40">
        <v>0</v>
      </c>
      <c r="BQ38" s="40"/>
      <c r="BR38" s="40"/>
      <c r="BS38" s="40"/>
      <c r="BT38" s="40"/>
      <c r="BU38" s="40"/>
      <c r="BV38" s="40"/>
      <c r="BW38" s="40"/>
      <c r="BX38" s="40">
        <v>0</v>
      </c>
      <c r="BY38" s="40"/>
      <c r="BZ38" s="40"/>
      <c r="CA38" s="40"/>
      <c r="CB38" s="40"/>
      <c r="CC38" s="40"/>
      <c r="CD38" s="40"/>
      <c r="CE38" s="40"/>
      <c r="CF38" s="40">
        <v>0</v>
      </c>
      <c r="CG38" s="40"/>
      <c r="CH38" s="40"/>
      <c r="CI38" s="40"/>
      <c r="CJ38" s="40"/>
      <c r="CK38" s="40"/>
      <c r="CL38" s="40"/>
      <c r="CM38" s="40"/>
      <c r="CN38" s="40">
        <v>0</v>
      </c>
      <c r="CO38" s="40"/>
      <c r="CP38" s="40"/>
      <c r="CQ38" s="40"/>
      <c r="CR38" s="40"/>
      <c r="CS38" s="40"/>
      <c r="CT38" s="40"/>
      <c r="CU38" s="40"/>
      <c r="CV38" s="40">
        <v>0</v>
      </c>
      <c r="CW38" s="40"/>
      <c r="CX38" s="40"/>
      <c r="CY38" s="40"/>
      <c r="CZ38" s="40"/>
      <c r="DA38" s="40"/>
      <c r="DB38" s="40"/>
      <c r="DC38" s="40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9"/>
    </row>
    <row r="39" spans="1:134" ht="12.75">
      <c r="A39" s="95" t="s">
        <v>38</v>
      </c>
      <c r="B39" s="96"/>
      <c r="C39" s="96"/>
      <c r="D39" s="97"/>
      <c r="E39" s="101" t="s">
        <v>60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61">
        <v>0</v>
      </c>
      <c r="AC39" s="62"/>
      <c r="AD39" s="62"/>
      <c r="AE39" s="62"/>
      <c r="AF39" s="62"/>
      <c r="AG39" s="62"/>
      <c r="AH39" s="62"/>
      <c r="AI39" s="63"/>
      <c r="AJ39" s="61">
        <v>0</v>
      </c>
      <c r="AK39" s="62"/>
      <c r="AL39" s="62"/>
      <c r="AM39" s="62"/>
      <c r="AN39" s="62"/>
      <c r="AO39" s="62"/>
      <c r="AP39" s="62"/>
      <c r="AQ39" s="63"/>
      <c r="AR39" s="61">
        <v>0</v>
      </c>
      <c r="AS39" s="62"/>
      <c r="AT39" s="62"/>
      <c r="AU39" s="62"/>
      <c r="AV39" s="62"/>
      <c r="AW39" s="62"/>
      <c r="AX39" s="62"/>
      <c r="AY39" s="63"/>
      <c r="AZ39" s="61">
        <v>0</v>
      </c>
      <c r="BA39" s="62"/>
      <c r="BB39" s="62"/>
      <c r="BC39" s="62"/>
      <c r="BD39" s="62"/>
      <c r="BE39" s="62"/>
      <c r="BF39" s="62"/>
      <c r="BG39" s="63"/>
      <c r="BH39" s="61">
        <v>0</v>
      </c>
      <c r="BI39" s="62"/>
      <c r="BJ39" s="62"/>
      <c r="BK39" s="62"/>
      <c r="BL39" s="62"/>
      <c r="BM39" s="62"/>
      <c r="BN39" s="62"/>
      <c r="BO39" s="63"/>
      <c r="BP39" s="61">
        <v>0</v>
      </c>
      <c r="BQ39" s="62"/>
      <c r="BR39" s="62"/>
      <c r="BS39" s="62"/>
      <c r="BT39" s="62"/>
      <c r="BU39" s="62"/>
      <c r="BV39" s="62"/>
      <c r="BW39" s="63"/>
      <c r="BX39" s="61">
        <v>0</v>
      </c>
      <c r="BY39" s="62"/>
      <c r="BZ39" s="62"/>
      <c r="CA39" s="62"/>
      <c r="CB39" s="62"/>
      <c r="CC39" s="62"/>
      <c r="CD39" s="62"/>
      <c r="CE39" s="63"/>
      <c r="CF39" s="61">
        <v>0</v>
      </c>
      <c r="CG39" s="62"/>
      <c r="CH39" s="62"/>
      <c r="CI39" s="62"/>
      <c r="CJ39" s="62"/>
      <c r="CK39" s="62"/>
      <c r="CL39" s="62"/>
      <c r="CM39" s="63"/>
      <c r="CN39" s="61">
        <v>0</v>
      </c>
      <c r="CO39" s="62"/>
      <c r="CP39" s="62"/>
      <c r="CQ39" s="62"/>
      <c r="CR39" s="62"/>
      <c r="CS39" s="62"/>
      <c r="CT39" s="62"/>
      <c r="CU39" s="63"/>
      <c r="CV39" s="61">
        <v>0</v>
      </c>
      <c r="CW39" s="62"/>
      <c r="CX39" s="62"/>
      <c r="CY39" s="62"/>
      <c r="CZ39" s="62"/>
      <c r="DA39" s="62"/>
      <c r="DB39" s="62"/>
      <c r="DC39" s="63"/>
      <c r="DD39" s="67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9"/>
    </row>
    <row r="40" spans="1:134" ht="12.75">
      <c r="A40" s="98"/>
      <c r="B40" s="99"/>
      <c r="C40" s="99"/>
      <c r="D40" s="100"/>
      <c r="E40" s="102" t="s">
        <v>61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64"/>
      <c r="AC40" s="65"/>
      <c r="AD40" s="65"/>
      <c r="AE40" s="65"/>
      <c r="AF40" s="65"/>
      <c r="AG40" s="65"/>
      <c r="AH40" s="65"/>
      <c r="AI40" s="66"/>
      <c r="AJ40" s="64"/>
      <c r="AK40" s="65"/>
      <c r="AL40" s="65"/>
      <c r="AM40" s="65"/>
      <c r="AN40" s="65"/>
      <c r="AO40" s="65"/>
      <c r="AP40" s="65"/>
      <c r="AQ40" s="66"/>
      <c r="AR40" s="64"/>
      <c r="AS40" s="65"/>
      <c r="AT40" s="65"/>
      <c r="AU40" s="65"/>
      <c r="AV40" s="65"/>
      <c r="AW40" s="65"/>
      <c r="AX40" s="65"/>
      <c r="AY40" s="66"/>
      <c r="AZ40" s="64"/>
      <c r="BA40" s="65"/>
      <c r="BB40" s="65"/>
      <c r="BC40" s="65"/>
      <c r="BD40" s="65"/>
      <c r="BE40" s="65"/>
      <c r="BF40" s="65"/>
      <c r="BG40" s="66"/>
      <c r="BH40" s="64"/>
      <c r="BI40" s="65"/>
      <c r="BJ40" s="65"/>
      <c r="BK40" s="65"/>
      <c r="BL40" s="65"/>
      <c r="BM40" s="65"/>
      <c r="BN40" s="65"/>
      <c r="BO40" s="66"/>
      <c r="BP40" s="64"/>
      <c r="BQ40" s="65"/>
      <c r="BR40" s="65"/>
      <c r="BS40" s="65"/>
      <c r="BT40" s="65"/>
      <c r="BU40" s="65"/>
      <c r="BV40" s="65"/>
      <c r="BW40" s="66"/>
      <c r="BX40" s="64"/>
      <c r="BY40" s="65"/>
      <c r="BZ40" s="65"/>
      <c r="CA40" s="65"/>
      <c r="CB40" s="65"/>
      <c r="CC40" s="65"/>
      <c r="CD40" s="65"/>
      <c r="CE40" s="66"/>
      <c r="CF40" s="64"/>
      <c r="CG40" s="65"/>
      <c r="CH40" s="65"/>
      <c r="CI40" s="65"/>
      <c r="CJ40" s="65"/>
      <c r="CK40" s="65"/>
      <c r="CL40" s="65"/>
      <c r="CM40" s="66"/>
      <c r="CN40" s="64"/>
      <c r="CO40" s="65"/>
      <c r="CP40" s="65"/>
      <c r="CQ40" s="65"/>
      <c r="CR40" s="65"/>
      <c r="CS40" s="65"/>
      <c r="CT40" s="65"/>
      <c r="CU40" s="66"/>
      <c r="CV40" s="64"/>
      <c r="CW40" s="65"/>
      <c r="CX40" s="65"/>
      <c r="CY40" s="65"/>
      <c r="CZ40" s="65"/>
      <c r="DA40" s="65"/>
      <c r="DB40" s="65"/>
      <c r="DC40" s="66"/>
      <c r="DD40" s="70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2"/>
    </row>
    <row r="41" spans="1:134" ht="15" customHeight="1">
      <c r="A41" s="88" t="s">
        <v>12</v>
      </c>
      <c r="B41" s="89"/>
      <c r="C41" s="89"/>
      <c r="D41" s="89"/>
      <c r="E41" s="90" t="s">
        <v>62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57">
        <v>0</v>
      </c>
      <c r="AC41" s="58"/>
      <c r="AD41" s="58"/>
      <c r="AE41" s="58"/>
      <c r="AF41" s="58"/>
      <c r="AG41" s="58"/>
      <c r="AH41" s="58"/>
      <c r="AI41" s="59"/>
      <c r="AJ41" s="57">
        <v>0</v>
      </c>
      <c r="AK41" s="58"/>
      <c r="AL41" s="58"/>
      <c r="AM41" s="58"/>
      <c r="AN41" s="58"/>
      <c r="AO41" s="58"/>
      <c r="AP41" s="58"/>
      <c r="AQ41" s="59"/>
      <c r="AR41" s="40">
        <v>0</v>
      </c>
      <c r="AS41" s="40"/>
      <c r="AT41" s="40"/>
      <c r="AU41" s="40"/>
      <c r="AV41" s="40"/>
      <c r="AW41" s="40"/>
      <c r="AX41" s="40"/>
      <c r="AY41" s="40"/>
      <c r="AZ41" s="40">
        <v>0</v>
      </c>
      <c r="BA41" s="40"/>
      <c r="BB41" s="40"/>
      <c r="BC41" s="40"/>
      <c r="BD41" s="40"/>
      <c r="BE41" s="40"/>
      <c r="BF41" s="40"/>
      <c r="BG41" s="40"/>
      <c r="BH41" s="40">
        <v>0</v>
      </c>
      <c r="BI41" s="40"/>
      <c r="BJ41" s="40"/>
      <c r="BK41" s="40"/>
      <c r="BL41" s="40"/>
      <c r="BM41" s="40"/>
      <c r="BN41" s="40"/>
      <c r="BO41" s="40"/>
      <c r="BP41" s="40">
        <v>0</v>
      </c>
      <c r="BQ41" s="40"/>
      <c r="BR41" s="40"/>
      <c r="BS41" s="40"/>
      <c r="BT41" s="40"/>
      <c r="BU41" s="40"/>
      <c r="BV41" s="40"/>
      <c r="BW41" s="40"/>
      <c r="BX41" s="40">
        <v>0</v>
      </c>
      <c r="BY41" s="40"/>
      <c r="BZ41" s="40"/>
      <c r="CA41" s="40"/>
      <c r="CB41" s="40"/>
      <c r="CC41" s="40"/>
      <c r="CD41" s="40"/>
      <c r="CE41" s="40"/>
      <c r="CF41" s="40">
        <v>0</v>
      </c>
      <c r="CG41" s="40"/>
      <c r="CH41" s="40"/>
      <c r="CI41" s="40"/>
      <c r="CJ41" s="40"/>
      <c r="CK41" s="40"/>
      <c r="CL41" s="40"/>
      <c r="CM41" s="40"/>
      <c r="CN41" s="40">
        <v>0</v>
      </c>
      <c r="CO41" s="40"/>
      <c r="CP41" s="40"/>
      <c r="CQ41" s="40"/>
      <c r="CR41" s="40"/>
      <c r="CS41" s="40"/>
      <c r="CT41" s="40"/>
      <c r="CU41" s="40"/>
      <c r="CV41" s="40">
        <v>0</v>
      </c>
      <c r="CW41" s="40"/>
      <c r="CX41" s="40"/>
      <c r="CY41" s="40"/>
      <c r="CZ41" s="40"/>
      <c r="DA41" s="40"/>
      <c r="DB41" s="40"/>
      <c r="DC41" s="40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9"/>
    </row>
    <row r="42" spans="1:134" ht="15" customHeight="1">
      <c r="A42" s="88" t="s">
        <v>15</v>
      </c>
      <c r="B42" s="89"/>
      <c r="C42" s="89"/>
      <c r="D42" s="89"/>
      <c r="E42" s="90" t="s">
        <v>63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57">
        <v>0</v>
      </c>
      <c r="AC42" s="58"/>
      <c r="AD42" s="58"/>
      <c r="AE42" s="58"/>
      <c r="AF42" s="58"/>
      <c r="AG42" s="58"/>
      <c r="AH42" s="58"/>
      <c r="AI42" s="59"/>
      <c r="AJ42" s="57">
        <v>0</v>
      </c>
      <c r="AK42" s="58"/>
      <c r="AL42" s="58"/>
      <c r="AM42" s="58"/>
      <c r="AN42" s="58"/>
      <c r="AO42" s="58"/>
      <c r="AP42" s="58"/>
      <c r="AQ42" s="59"/>
      <c r="AR42" s="40">
        <v>0</v>
      </c>
      <c r="AS42" s="40"/>
      <c r="AT42" s="40"/>
      <c r="AU42" s="40"/>
      <c r="AV42" s="40"/>
      <c r="AW42" s="40"/>
      <c r="AX42" s="40"/>
      <c r="AY42" s="40"/>
      <c r="AZ42" s="40">
        <v>0</v>
      </c>
      <c r="BA42" s="40"/>
      <c r="BB42" s="40"/>
      <c r="BC42" s="40"/>
      <c r="BD42" s="40"/>
      <c r="BE42" s="40"/>
      <c r="BF42" s="40"/>
      <c r="BG42" s="40"/>
      <c r="BH42" s="40">
        <v>0</v>
      </c>
      <c r="BI42" s="40"/>
      <c r="BJ42" s="40"/>
      <c r="BK42" s="40"/>
      <c r="BL42" s="40"/>
      <c r="BM42" s="40"/>
      <c r="BN42" s="40"/>
      <c r="BO42" s="40"/>
      <c r="BP42" s="40">
        <v>0</v>
      </c>
      <c r="BQ42" s="40"/>
      <c r="BR42" s="40"/>
      <c r="BS42" s="40"/>
      <c r="BT42" s="40"/>
      <c r="BU42" s="40"/>
      <c r="BV42" s="40"/>
      <c r="BW42" s="40"/>
      <c r="BX42" s="40">
        <v>0</v>
      </c>
      <c r="BY42" s="40"/>
      <c r="BZ42" s="40"/>
      <c r="CA42" s="40"/>
      <c r="CB42" s="40"/>
      <c r="CC42" s="40"/>
      <c r="CD42" s="40"/>
      <c r="CE42" s="40"/>
      <c r="CF42" s="40">
        <v>0</v>
      </c>
      <c r="CG42" s="40"/>
      <c r="CH42" s="40"/>
      <c r="CI42" s="40"/>
      <c r="CJ42" s="40"/>
      <c r="CK42" s="40"/>
      <c r="CL42" s="40"/>
      <c r="CM42" s="40"/>
      <c r="CN42" s="40">
        <v>0</v>
      </c>
      <c r="CO42" s="40"/>
      <c r="CP42" s="40"/>
      <c r="CQ42" s="40"/>
      <c r="CR42" s="40"/>
      <c r="CS42" s="40"/>
      <c r="CT42" s="40"/>
      <c r="CU42" s="40"/>
      <c r="CV42" s="40">
        <v>0</v>
      </c>
      <c r="CW42" s="40"/>
      <c r="CX42" s="40"/>
      <c r="CY42" s="40"/>
      <c r="CZ42" s="40"/>
      <c r="DA42" s="40"/>
      <c r="DB42" s="40"/>
      <c r="DC42" s="40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9"/>
    </row>
    <row r="43" spans="1:134" ht="15" customHeight="1">
      <c r="A43" s="88" t="s">
        <v>16</v>
      </c>
      <c r="B43" s="89"/>
      <c r="C43" s="89"/>
      <c r="D43" s="89"/>
      <c r="E43" s="90" t="s">
        <v>64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57">
        <v>0</v>
      </c>
      <c r="AC43" s="58"/>
      <c r="AD43" s="58"/>
      <c r="AE43" s="58"/>
      <c r="AF43" s="58"/>
      <c r="AG43" s="58"/>
      <c r="AH43" s="58"/>
      <c r="AI43" s="59"/>
      <c r="AJ43" s="57">
        <v>0</v>
      </c>
      <c r="AK43" s="58"/>
      <c r="AL43" s="58"/>
      <c r="AM43" s="58"/>
      <c r="AN43" s="58"/>
      <c r="AO43" s="58"/>
      <c r="AP43" s="58"/>
      <c r="AQ43" s="59"/>
      <c r="AR43" s="40">
        <v>0</v>
      </c>
      <c r="AS43" s="40"/>
      <c r="AT43" s="40"/>
      <c r="AU43" s="40"/>
      <c r="AV43" s="40"/>
      <c r="AW43" s="40"/>
      <c r="AX43" s="40"/>
      <c r="AY43" s="40"/>
      <c r="AZ43" s="40">
        <v>0</v>
      </c>
      <c r="BA43" s="40"/>
      <c r="BB43" s="40"/>
      <c r="BC43" s="40"/>
      <c r="BD43" s="40"/>
      <c r="BE43" s="40"/>
      <c r="BF43" s="40"/>
      <c r="BG43" s="40"/>
      <c r="BH43" s="40">
        <v>0</v>
      </c>
      <c r="BI43" s="40"/>
      <c r="BJ43" s="40"/>
      <c r="BK43" s="40"/>
      <c r="BL43" s="40"/>
      <c r="BM43" s="40"/>
      <c r="BN43" s="40"/>
      <c r="BO43" s="40"/>
      <c r="BP43" s="40">
        <v>0</v>
      </c>
      <c r="BQ43" s="40"/>
      <c r="BR43" s="40"/>
      <c r="BS43" s="40"/>
      <c r="BT43" s="40"/>
      <c r="BU43" s="40"/>
      <c r="BV43" s="40"/>
      <c r="BW43" s="40"/>
      <c r="BX43" s="40">
        <v>0</v>
      </c>
      <c r="BY43" s="40"/>
      <c r="BZ43" s="40"/>
      <c r="CA43" s="40"/>
      <c r="CB43" s="40"/>
      <c r="CC43" s="40"/>
      <c r="CD43" s="40"/>
      <c r="CE43" s="40"/>
      <c r="CF43" s="40">
        <v>0</v>
      </c>
      <c r="CG43" s="40"/>
      <c r="CH43" s="40"/>
      <c r="CI43" s="40"/>
      <c r="CJ43" s="40"/>
      <c r="CK43" s="40"/>
      <c r="CL43" s="40"/>
      <c r="CM43" s="40"/>
      <c r="CN43" s="40">
        <v>0</v>
      </c>
      <c r="CO43" s="40"/>
      <c r="CP43" s="40"/>
      <c r="CQ43" s="40"/>
      <c r="CR43" s="40"/>
      <c r="CS43" s="40"/>
      <c r="CT43" s="40"/>
      <c r="CU43" s="40"/>
      <c r="CV43" s="40">
        <v>0</v>
      </c>
      <c r="CW43" s="40"/>
      <c r="CX43" s="40"/>
      <c r="CY43" s="40"/>
      <c r="CZ43" s="40"/>
      <c r="DA43" s="40"/>
      <c r="DB43" s="40"/>
      <c r="DC43" s="40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9"/>
    </row>
    <row r="44" spans="1:134" ht="15" customHeight="1">
      <c r="A44" s="88" t="s">
        <v>39</v>
      </c>
      <c r="B44" s="89"/>
      <c r="C44" s="89"/>
      <c r="D44" s="89"/>
      <c r="E44" s="90" t="s">
        <v>65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57">
        <v>0</v>
      </c>
      <c r="AC44" s="58"/>
      <c r="AD44" s="58"/>
      <c r="AE44" s="58"/>
      <c r="AF44" s="58"/>
      <c r="AG44" s="58"/>
      <c r="AH44" s="58"/>
      <c r="AI44" s="59"/>
      <c r="AJ44" s="57">
        <v>0</v>
      </c>
      <c r="AK44" s="58"/>
      <c r="AL44" s="58"/>
      <c r="AM44" s="58"/>
      <c r="AN44" s="58"/>
      <c r="AO44" s="58"/>
      <c r="AP44" s="58"/>
      <c r="AQ44" s="59"/>
      <c r="AR44" s="40">
        <v>0</v>
      </c>
      <c r="AS44" s="40"/>
      <c r="AT44" s="40"/>
      <c r="AU44" s="40"/>
      <c r="AV44" s="40"/>
      <c r="AW44" s="40"/>
      <c r="AX44" s="40"/>
      <c r="AY44" s="40"/>
      <c r="AZ44" s="40">
        <v>0</v>
      </c>
      <c r="BA44" s="40"/>
      <c r="BB44" s="40"/>
      <c r="BC44" s="40"/>
      <c r="BD44" s="40"/>
      <c r="BE44" s="40"/>
      <c r="BF44" s="40"/>
      <c r="BG44" s="40"/>
      <c r="BH44" s="40">
        <v>0</v>
      </c>
      <c r="BI44" s="40"/>
      <c r="BJ44" s="40"/>
      <c r="BK44" s="40"/>
      <c r="BL44" s="40"/>
      <c r="BM44" s="40"/>
      <c r="BN44" s="40"/>
      <c r="BO44" s="40"/>
      <c r="BP44" s="40">
        <v>0</v>
      </c>
      <c r="BQ44" s="40"/>
      <c r="BR44" s="40"/>
      <c r="BS44" s="40"/>
      <c r="BT44" s="40"/>
      <c r="BU44" s="40"/>
      <c r="BV44" s="40"/>
      <c r="BW44" s="40"/>
      <c r="BX44" s="40">
        <v>0</v>
      </c>
      <c r="BY44" s="40"/>
      <c r="BZ44" s="40"/>
      <c r="CA44" s="40"/>
      <c r="CB44" s="40"/>
      <c r="CC44" s="40"/>
      <c r="CD44" s="40"/>
      <c r="CE44" s="40"/>
      <c r="CF44" s="40">
        <v>0</v>
      </c>
      <c r="CG44" s="40"/>
      <c r="CH44" s="40"/>
      <c r="CI44" s="40"/>
      <c r="CJ44" s="40"/>
      <c r="CK44" s="40"/>
      <c r="CL44" s="40"/>
      <c r="CM44" s="40"/>
      <c r="CN44" s="40">
        <v>0</v>
      </c>
      <c r="CO44" s="40"/>
      <c r="CP44" s="40"/>
      <c r="CQ44" s="40"/>
      <c r="CR44" s="40"/>
      <c r="CS44" s="40"/>
      <c r="CT44" s="40"/>
      <c r="CU44" s="40"/>
      <c r="CV44" s="40">
        <v>0</v>
      </c>
      <c r="CW44" s="40"/>
      <c r="CX44" s="40"/>
      <c r="CY44" s="40"/>
      <c r="CZ44" s="40"/>
      <c r="DA44" s="40"/>
      <c r="DB44" s="40"/>
      <c r="DC44" s="40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9"/>
    </row>
    <row r="45" spans="1:134" ht="15" customHeight="1">
      <c r="A45" s="88" t="s">
        <v>40</v>
      </c>
      <c r="B45" s="89"/>
      <c r="C45" s="89"/>
      <c r="D45" s="89"/>
      <c r="E45" s="90" t="s">
        <v>66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57">
        <v>0</v>
      </c>
      <c r="AC45" s="58"/>
      <c r="AD45" s="58"/>
      <c r="AE45" s="58"/>
      <c r="AF45" s="58"/>
      <c r="AG45" s="58"/>
      <c r="AH45" s="58"/>
      <c r="AI45" s="59"/>
      <c r="AJ45" s="57">
        <v>0</v>
      </c>
      <c r="AK45" s="58"/>
      <c r="AL45" s="58"/>
      <c r="AM45" s="58"/>
      <c r="AN45" s="58"/>
      <c r="AO45" s="58"/>
      <c r="AP45" s="58"/>
      <c r="AQ45" s="59"/>
      <c r="AR45" s="40">
        <v>0</v>
      </c>
      <c r="AS45" s="40"/>
      <c r="AT45" s="40"/>
      <c r="AU45" s="40"/>
      <c r="AV45" s="40"/>
      <c r="AW45" s="40"/>
      <c r="AX45" s="40"/>
      <c r="AY45" s="40"/>
      <c r="AZ45" s="40">
        <v>0</v>
      </c>
      <c r="BA45" s="40"/>
      <c r="BB45" s="40"/>
      <c r="BC45" s="40"/>
      <c r="BD45" s="40"/>
      <c r="BE45" s="40"/>
      <c r="BF45" s="40"/>
      <c r="BG45" s="40"/>
      <c r="BH45" s="40">
        <v>0</v>
      </c>
      <c r="BI45" s="40"/>
      <c r="BJ45" s="40"/>
      <c r="BK45" s="40"/>
      <c r="BL45" s="40"/>
      <c r="BM45" s="40"/>
      <c r="BN45" s="40"/>
      <c r="BO45" s="40"/>
      <c r="BP45" s="40">
        <v>0</v>
      </c>
      <c r="BQ45" s="40"/>
      <c r="BR45" s="40"/>
      <c r="BS45" s="40"/>
      <c r="BT45" s="40"/>
      <c r="BU45" s="40"/>
      <c r="BV45" s="40"/>
      <c r="BW45" s="40"/>
      <c r="BX45" s="40">
        <v>0</v>
      </c>
      <c r="BY45" s="40"/>
      <c r="BZ45" s="40"/>
      <c r="CA45" s="40"/>
      <c r="CB45" s="40"/>
      <c r="CC45" s="40"/>
      <c r="CD45" s="40"/>
      <c r="CE45" s="40"/>
      <c r="CF45" s="40">
        <v>0</v>
      </c>
      <c r="CG45" s="40"/>
      <c r="CH45" s="40"/>
      <c r="CI45" s="40"/>
      <c r="CJ45" s="40"/>
      <c r="CK45" s="40"/>
      <c r="CL45" s="40"/>
      <c r="CM45" s="40"/>
      <c r="CN45" s="40">
        <v>0</v>
      </c>
      <c r="CO45" s="40"/>
      <c r="CP45" s="40"/>
      <c r="CQ45" s="40"/>
      <c r="CR45" s="40"/>
      <c r="CS45" s="40"/>
      <c r="CT45" s="40"/>
      <c r="CU45" s="40"/>
      <c r="CV45" s="40">
        <v>0</v>
      </c>
      <c r="CW45" s="40"/>
      <c r="CX45" s="40"/>
      <c r="CY45" s="40"/>
      <c r="CZ45" s="40"/>
      <c r="DA45" s="40"/>
      <c r="DB45" s="40"/>
      <c r="DC45" s="40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9"/>
    </row>
    <row r="46" spans="1:134" ht="15" customHeight="1">
      <c r="A46" s="88" t="s">
        <v>41</v>
      </c>
      <c r="B46" s="89"/>
      <c r="C46" s="89"/>
      <c r="D46" s="89"/>
      <c r="E46" s="90" t="s">
        <v>67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57">
        <v>0</v>
      </c>
      <c r="AC46" s="58"/>
      <c r="AD46" s="58"/>
      <c r="AE46" s="58"/>
      <c r="AF46" s="58"/>
      <c r="AG46" s="58"/>
      <c r="AH46" s="58"/>
      <c r="AI46" s="59"/>
      <c r="AJ46" s="57">
        <v>0</v>
      </c>
      <c r="AK46" s="58"/>
      <c r="AL46" s="58"/>
      <c r="AM46" s="58"/>
      <c r="AN46" s="58"/>
      <c r="AO46" s="58"/>
      <c r="AP46" s="58"/>
      <c r="AQ46" s="59"/>
      <c r="AR46" s="40">
        <v>0</v>
      </c>
      <c r="AS46" s="40"/>
      <c r="AT46" s="40"/>
      <c r="AU46" s="40"/>
      <c r="AV46" s="40"/>
      <c r="AW46" s="40"/>
      <c r="AX46" s="40"/>
      <c r="AY46" s="40"/>
      <c r="AZ46" s="40">
        <v>0</v>
      </c>
      <c r="BA46" s="40"/>
      <c r="BB46" s="40"/>
      <c r="BC46" s="40"/>
      <c r="BD46" s="40"/>
      <c r="BE46" s="40"/>
      <c r="BF46" s="40"/>
      <c r="BG46" s="40"/>
      <c r="BH46" s="40">
        <v>0</v>
      </c>
      <c r="BI46" s="40"/>
      <c r="BJ46" s="40"/>
      <c r="BK46" s="40"/>
      <c r="BL46" s="40"/>
      <c r="BM46" s="40"/>
      <c r="BN46" s="40"/>
      <c r="BO46" s="40"/>
      <c r="BP46" s="40">
        <v>0</v>
      </c>
      <c r="BQ46" s="40"/>
      <c r="BR46" s="40"/>
      <c r="BS46" s="40"/>
      <c r="BT46" s="40"/>
      <c r="BU46" s="40"/>
      <c r="BV46" s="40"/>
      <c r="BW46" s="40"/>
      <c r="BX46" s="40">
        <v>0</v>
      </c>
      <c r="BY46" s="40"/>
      <c r="BZ46" s="40"/>
      <c r="CA46" s="40"/>
      <c r="CB46" s="40"/>
      <c r="CC46" s="40"/>
      <c r="CD46" s="40"/>
      <c r="CE46" s="40"/>
      <c r="CF46" s="40">
        <v>0</v>
      </c>
      <c r="CG46" s="40"/>
      <c r="CH46" s="40"/>
      <c r="CI46" s="40"/>
      <c r="CJ46" s="40"/>
      <c r="CK46" s="40"/>
      <c r="CL46" s="40"/>
      <c r="CM46" s="40"/>
      <c r="CN46" s="40">
        <v>0</v>
      </c>
      <c r="CO46" s="40"/>
      <c r="CP46" s="40"/>
      <c r="CQ46" s="40"/>
      <c r="CR46" s="40"/>
      <c r="CS46" s="40"/>
      <c r="CT46" s="40"/>
      <c r="CU46" s="40"/>
      <c r="CV46" s="40">
        <v>0</v>
      </c>
      <c r="CW46" s="40"/>
      <c r="CX46" s="40"/>
      <c r="CY46" s="40"/>
      <c r="CZ46" s="40"/>
      <c r="DA46" s="40"/>
      <c r="DB46" s="40"/>
      <c r="DC46" s="40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9"/>
    </row>
    <row r="47" spans="1:134" ht="15" customHeight="1">
      <c r="A47" s="88" t="s">
        <v>42</v>
      </c>
      <c r="B47" s="89"/>
      <c r="C47" s="89"/>
      <c r="D47" s="89"/>
      <c r="E47" s="92" t="s">
        <v>68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4"/>
      <c r="AB47" s="57">
        <v>0</v>
      </c>
      <c r="AC47" s="58"/>
      <c r="AD47" s="58"/>
      <c r="AE47" s="58"/>
      <c r="AF47" s="58"/>
      <c r="AG47" s="58"/>
      <c r="AH47" s="58"/>
      <c r="AI47" s="59"/>
      <c r="AJ47" s="57">
        <v>0</v>
      </c>
      <c r="AK47" s="58"/>
      <c r="AL47" s="58"/>
      <c r="AM47" s="58"/>
      <c r="AN47" s="58"/>
      <c r="AO47" s="58"/>
      <c r="AP47" s="58"/>
      <c r="AQ47" s="59"/>
      <c r="AR47" s="40">
        <v>0</v>
      </c>
      <c r="AS47" s="40"/>
      <c r="AT47" s="40"/>
      <c r="AU47" s="40"/>
      <c r="AV47" s="40"/>
      <c r="AW47" s="40"/>
      <c r="AX47" s="40"/>
      <c r="AY47" s="40"/>
      <c r="AZ47" s="40">
        <v>0</v>
      </c>
      <c r="BA47" s="40"/>
      <c r="BB47" s="40"/>
      <c r="BC47" s="40"/>
      <c r="BD47" s="40"/>
      <c r="BE47" s="40"/>
      <c r="BF47" s="40"/>
      <c r="BG47" s="40"/>
      <c r="BH47" s="40">
        <v>0</v>
      </c>
      <c r="BI47" s="40"/>
      <c r="BJ47" s="40"/>
      <c r="BK47" s="40"/>
      <c r="BL47" s="40"/>
      <c r="BM47" s="40"/>
      <c r="BN47" s="40"/>
      <c r="BO47" s="40"/>
      <c r="BP47" s="40">
        <v>0</v>
      </c>
      <c r="BQ47" s="40"/>
      <c r="BR47" s="40"/>
      <c r="BS47" s="40"/>
      <c r="BT47" s="40"/>
      <c r="BU47" s="40"/>
      <c r="BV47" s="40"/>
      <c r="BW47" s="40"/>
      <c r="BX47" s="40">
        <v>0</v>
      </c>
      <c r="BY47" s="40"/>
      <c r="BZ47" s="40"/>
      <c r="CA47" s="40"/>
      <c r="CB47" s="40"/>
      <c r="CC47" s="40"/>
      <c r="CD47" s="40"/>
      <c r="CE47" s="40"/>
      <c r="CF47" s="40">
        <v>0</v>
      </c>
      <c r="CG47" s="40"/>
      <c r="CH47" s="40"/>
      <c r="CI47" s="40"/>
      <c r="CJ47" s="40"/>
      <c r="CK47" s="40"/>
      <c r="CL47" s="40"/>
      <c r="CM47" s="40"/>
      <c r="CN47" s="40">
        <v>0</v>
      </c>
      <c r="CO47" s="40"/>
      <c r="CP47" s="40"/>
      <c r="CQ47" s="40"/>
      <c r="CR47" s="40"/>
      <c r="CS47" s="40"/>
      <c r="CT47" s="40"/>
      <c r="CU47" s="40"/>
      <c r="CV47" s="40">
        <v>0</v>
      </c>
      <c r="CW47" s="40"/>
      <c r="CX47" s="40"/>
      <c r="CY47" s="40"/>
      <c r="CZ47" s="40"/>
      <c r="DA47" s="40"/>
      <c r="DB47" s="40"/>
      <c r="DC47" s="40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9"/>
    </row>
    <row r="48" spans="1:134" ht="15" customHeight="1">
      <c r="A48" s="88" t="s">
        <v>43</v>
      </c>
      <c r="B48" s="89"/>
      <c r="C48" s="89"/>
      <c r="D48" s="89"/>
      <c r="E48" s="90" t="s">
        <v>69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57">
        <v>0</v>
      </c>
      <c r="AC48" s="58"/>
      <c r="AD48" s="58"/>
      <c r="AE48" s="58"/>
      <c r="AF48" s="58"/>
      <c r="AG48" s="58"/>
      <c r="AH48" s="58"/>
      <c r="AI48" s="59"/>
      <c r="AJ48" s="57">
        <v>0</v>
      </c>
      <c r="AK48" s="58"/>
      <c r="AL48" s="58"/>
      <c r="AM48" s="58"/>
      <c r="AN48" s="58"/>
      <c r="AO48" s="58"/>
      <c r="AP48" s="58"/>
      <c r="AQ48" s="59"/>
      <c r="AR48" s="40">
        <v>0</v>
      </c>
      <c r="AS48" s="40"/>
      <c r="AT48" s="40"/>
      <c r="AU48" s="40"/>
      <c r="AV48" s="40"/>
      <c r="AW48" s="40"/>
      <c r="AX48" s="40"/>
      <c r="AY48" s="40"/>
      <c r="AZ48" s="40">
        <v>0</v>
      </c>
      <c r="BA48" s="40"/>
      <c r="BB48" s="40"/>
      <c r="BC48" s="40"/>
      <c r="BD48" s="40"/>
      <c r="BE48" s="40"/>
      <c r="BF48" s="40"/>
      <c r="BG48" s="40"/>
      <c r="BH48" s="40">
        <v>0</v>
      </c>
      <c r="BI48" s="40"/>
      <c r="BJ48" s="40"/>
      <c r="BK48" s="40"/>
      <c r="BL48" s="40"/>
      <c r="BM48" s="40"/>
      <c r="BN48" s="40"/>
      <c r="BO48" s="40"/>
      <c r="BP48" s="40">
        <v>0</v>
      </c>
      <c r="BQ48" s="40"/>
      <c r="BR48" s="40"/>
      <c r="BS48" s="40"/>
      <c r="BT48" s="40"/>
      <c r="BU48" s="40"/>
      <c r="BV48" s="40"/>
      <c r="BW48" s="40"/>
      <c r="BX48" s="40">
        <v>0</v>
      </c>
      <c r="BY48" s="40"/>
      <c r="BZ48" s="40"/>
      <c r="CA48" s="40"/>
      <c r="CB48" s="40"/>
      <c r="CC48" s="40"/>
      <c r="CD48" s="40"/>
      <c r="CE48" s="40"/>
      <c r="CF48" s="40">
        <v>0</v>
      </c>
      <c r="CG48" s="40"/>
      <c r="CH48" s="40"/>
      <c r="CI48" s="40"/>
      <c r="CJ48" s="40"/>
      <c r="CK48" s="40"/>
      <c r="CL48" s="40"/>
      <c r="CM48" s="40"/>
      <c r="CN48" s="40">
        <v>0</v>
      </c>
      <c r="CO48" s="40"/>
      <c r="CP48" s="40"/>
      <c r="CQ48" s="40"/>
      <c r="CR48" s="40"/>
      <c r="CS48" s="40"/>
      <c r="CT48" s="40"/>
      <c r="CU48" s="40"/>
      <c r="CV48" s="40">
        <v>0</v>
      </c>
      <c r="CW48" s="40"/>
      <c r="CX48" s="40"/>
      <c r="CY48" s="40"/>
      <c r="CZ48" s="40"/>
      <c r="DA48" s="40"/>
      <c r="DB48" s="40"/>
      <c r="DC48" s="40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9"/>
    </row>
    <row r="49" spans="1:134" s="4" customFormat="1" ht="15" customHeight="1">
      <c r="A49" s="85"/>
      <c r="B49" s="86"/>
      <c r="C49" s="86"/>
      <c r="D49" s="86"/>
      <c r="E49" s="87" t="s">
        <v>70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52">
        <f>AB19</f>
        <v>23.809479661016947</v>
      </c>
      <c r="AC49" s="147"/>
      <c r="AD49" s="147"/>
      <c r="AE49" s="147"/>
      <c r="AF49" s="147"/>
      <c r="AG49" s="147"/>
      <c r="AH49" s="147"/>
      <c r="AI49" s="148"/>
      <c r="AJ49" s="52">
        <f>AJ19</f>
        <v>25.374291549999988</v>
      </c>
      <c r="AK49" s="147"/>
      <c r="AL49" s="147"/>
      <c r="AM49" s="147"/>
      <c r="AN49" s="147"/>
      <c r="AO49" s="147"/>
      <c r="AP49" s="147"/>
      <c r="AQ49" s="148"/>
      <c r="AR49" s="52">
        <f>AR19</f>
        <v>2.06</v>
      </c>
      <c r="AS49" s="53"/>
      <c r="AT49" s="53"/>
      <c r="AU49" s="53"/>
      <c r="AV49" s="53"/>
      <c r="AW49" s="53"/>
      <c r="AX49" s="53"/>
      <c r="AY49" s="54"/>
      <c r="AZ49" s="52">
        <f>AZ19</f>
        <v>0</v>
      </c>
      <c r="BA49" s="53"/>
      <c r="BB49" s="53"/>
      <c r="BC49" s="53"/>
      <c r="BD49" s="53"/>
      <c r="BE49" s="53"/>
      <c r="BF49" s="53"/>
      <c r="BG49" s="54"/>
      <c r="BH49" s="52">
        <f>BH19</f>
        <v>11.4407</v>
      </c>
      <c r="BI49" s="53"/>
      <c r="BJ49" s="53"/>
      <c r="BK49" s="53"/>
      <c r="BL49" s="53"/>
      <c r="BM49" s="53"/>
      <c r="BN49" s="53"/>
      <c r="BO49" s="54"/>
      <c r="BP49" s="52">
        <f>BP19</f>
        <v>5.26</v>
      </c>
      <c r="BQ49" s="53"/>
      <c r="BR49" s="53"/>
      <c r="BS49" s="53"/>
      <c r="BT49" s="53"/>
      <c r="BU49" s="53"/>
      <c r="BV49" s="53"/>
      <c r="BW49" s="54"/>
      <c r="BX49" s="52">
        <f>BX19</f>
        <v>6.088779661016949</v>
      </c>
      <c r="BY49" s="53"/>
      <c r="BZ49" s="53"/>
      <c r="CA49" s="53"/>
      <c r="CB49" s="53"/>
      <c r="CC49" s="53"/>
      <c r="CD49" s="53"/>
      <c r="CE49" s="54"/>
      <c r="CF49" s="52">
        <f>CF19</f>
        <v>0</v>
      </c>
      <c r="CG49" s="53"/>
      <c r="CH49" s="53"/>
      <c r="CI49" s="53"/>
      <c r="CJ49" s="53"/>
      <c r="CK49" s="53"/>
      <c r="CL49" s="53"/>
      <c r="CM49" s="54"/>
      <c r="CN49" s="52">
        <f>CN19</f>
        <v>4.22</v>
      </c>
      <c r="CO49" s="53"/>
      <c r="CP49" s="53"/>
      <c r="CQ49" s="53"/>
      <c r="CR49" s="53"/>
      <c r="CS49" s="53"/>
      <c r="CT49" s="53"/>
      <c r="CU49" s="54"/>
      <c r="CV49" s="52">
        <f>CV19</f>
        <v>20.114291549999987</v>
      </c>
      <c r="CW49" s="53"/>
      <c r="CX49" s="53"/>
      <c r="CY49" s="53"/>
      <c r="CZ49" s="53"/>
      <c r="DA49" s="53"/>
      <c r="DB49" s="53"/>
      <c r="DC49" s="54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6"/>
    </row>
    <row r="50" spans="1:134" ht="15" customHeight="1">
      <c r="A50" s="88"/>
      <c r="B50" s="89"/>
      <c r="C50" s="89"/>
      <c r="D50" s="89"/>
      <c r="E50" s="90" t="s">
        <v>71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44"/>
      <c r="AC50" s="145"/>
      <c r="AD50" s="145"/>
      <c r="AE50" s="145"/>
      <c r="AF50" s="145"/>
      <c r="AG50" s="145"/>
      <c r="AH50" s="145"/>
      <c r="AI50" s="146"/>
      <c r="AJ50" s="144"/>
      <c r="AK50" s="145"/>
      <c r="AL50" s="145"/>
      <c r="AM50" s="145"/>
      <c r="AN50" s="145"/>
      <c r="AO50" s="145"/>
      <c r="AP50" s="145"/>
      <c r="AQ50" s="1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8"/>
    </row>
    <row r="51" spans="1:134" ht="15" customHeight="1">
      <c r="A51" s="88"/>
      <c r="B51" s="89"/>
      <c r="C51" s="89"/>
      <c r="D51" s="89"/>
      <c r="E51" s="91" t="s">
        <v>72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144"/>
      <c r="AC51" s="145"/>
      <c r="AD51" s="145"/>
      <c r="AE51" s="145"/>
      <c r="AF51" s="145"/>
      <c r="AG51" s="145"/>
      <c r="AH51" s="145"/>
      <c r="AI51" s="146"/>
      <c r="AJ51" s="144"/>
      <c r="AK51" s="145"/>
      <c r="AL51" s="145"/>
      <c r="AM51" s="145"/>
      <c r="AN51" s="145"/>
      <c r="AO51" s="145"/>
      <c r="AP51" s="145"/>
      <c r="AQ51" s="1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8"/>
    </row>
    <row r="52" spans="1:134" ht="15" customHeight="1" thickBot="1">
      <c r="A52" s="82"/>
      <c r="B52" s="83"/>
      <c r="C52" s="83"/>
      <c r="D52" s="83"/>
      <c r="E52" s="84" t="s">
        <v>73</v>
      </c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141"/>
      <c r="AC52" s="142"/>
      <c r="AD52" s="142"/>
      <c r="AE52" s="142"/>
      <c r="AF52" s="142"/>
      <c r="AG52" s="142"/>
      <c r="AH52" s="142"/>
      <c r="AI52" s="143"/>
      <c r="AJ52" s="141"/>
      <c r="AK52" s="142"/>
      <c r="AL52" s="142"/>
      <c r="AM52" s="142"/>
      <c r="AN52" s="142"/>
      <c r="AO52" s="142"/>
      <c r="AP52" s="142"/>
      <c r="AQ52" s="143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1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169</v>
      </c>
      <c r="AS58" s="2" t="s">
        <v>170</v>
      </c>
    </row>
    <row r="63" ht="12.75">
      <c r="CE63" s="2">
        <v>5.25631472</v>
      </c>
    </row>
  </sheetData>
  <sheetProtection/>
  <mergeCells count="412"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AB32:AI32"/>
    <mergeCell ref="CF32:CM32"/>
    <mergeCell ref="BX28:CE29"/>
    <mergeCell ref="CF28:CM29"/>
    <mergeCell ref="BX32:CE32"/>
    <mergeCell ref="AR31:AY31"/>
    <mergeCell ref="AZ31:BG31"/>
    <mergeCell ref="BH31:BO31"/>
    <mergeCell ref="CF31:CM31"/>
    <mergeCell ref="BH30:BO30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X41:CE41"/>
    <mergeCell ref="BP37:BW37"/>
    <mergeCell ref="BX37:CE37"/>
    <mergeCell ref="BP38:BW38"/>
    <mergeCell ref="BP46:BW46"/>
    <mergeCell ref="BX46:CE46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A46:D46"/>
    <mergeCell ref="E46:AA46"/>
    <mergeCell ref="A47:D47"/>
    <mergeCell ref="E47:AA47"/>
    <mergeCell ref="A48:D48"/>
    <mergeCell ref="E48:AA48"/>
    <mergeCell ref="A49:D49"/>
    <mergeCell ref="E49:AA49"/>
    <mergeCell ref="A50:D50"/>
    <mergeCell ref="E50:AA50"/>
    <mergeCell ref="A51:D51"/>
    <mergeCell ref="E51:AA51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CN31:CU31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8:CU38"/>
    <mergeCell ref="CV38:DC38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B44:AI44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AR45:AY45"/>
    <mergeCell ref="AZ45:BG45"/>
    <mergeCell ref="AR46:AY46"/>
    <mergeCell ref="AZ46:BG46"/>
    <mergeCell ref="AR48:AY48"/>
    <mergeCell ref="AZ48:BG48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71"/>
  <sheetViews>
    <sheetView zoomScale="96" zoomScaleNormal="96" zoomScaleSheetLayoutView="100" zoomScalePageLayoutView="0" workbookViewId="0" topLeftCell="A1">
      <selection activeCell="CN30" sqref="CN30:CR30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4.75390625" style="17" customWidth="1"/>
    <col min="46" max="48" width="1.37890625" style="17" customWidth="1"/>
    <col min="49" max="49" width="5.375" style="17" customWidth="1"/>
    <col min="50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1.1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232" t="s">
        <v>134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3" t="s">
        <v>133</v>
      </c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232" t="s">
        <v>247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3" t="s">
        <v>175</v>
      </c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35" t="s">
        <v>168</v>
      </c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</row>
    <row r="9" spans="109:134" s="16" customFormat="1" ht="12" customHeight="1"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</row>
    <row r="10" spans="109:134" s="16" customFormat="1" ht="12">
      <c r="DE10" s="13"/>
      <c r="DF10" s="13"/>
      <c r="DG10" s="13"/>
      <c r="DH10" s="13"/>
      <c r="DI10" s="13"/>
      <c r="DJ10" s="13"/>
      <c r="DK10" s="41" t="s">
        <v>83</v>
      </c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</row>
    <row r="11" spans="109:134" s="28" customFormat="1" ht="10.5">
      <c r="DE11" s="15"/>
      <c r="DF11" s="15"/>
      <c r="DG11" s="15"/>
      <c r="DH11" s="15"/>
      <c r="DI11" s="15"/>
      <c r="DJ11" s="15"/>
      <c r="DK11" s="42" t="s">
        <v>6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</row>
    <row r="12" spans="80:132" s="16" customFormat="1" ht="12">
      <c r="CB12" s="231"/>
      <c r="CC12" s="231"/>
      <c r="CD12" s="231"/>
      <c r="CE12" s="231"/>
      <c r="CF12" s="231"/>
      <c r="DE12" s="13"/>
      <c r="DF12" s="13"/>
      <c r="DG12" s="13"/>
      <c r="DH12" s="13"/>
      <c r="DI12" s="13"/>
      <c r="DJ12" s="13"/>
      <c r="DK12" s="14" t="s">
        <v>1</v>
      </c>
      <c r="DL12" s="43"/>
      <c r="DM12" s="43"/>
      <c r="DN12" s="16" t="s">
        <v>2</v>
      </c>
      <c r="DO12" s="44"/>
      <c r="DP12" s="44"/>
      <c r="DQ12" s="44"/>
      <c r="DR12" s="44"/>
      <c r="DS12" s="44"/>
      <c r="DT12" s="44"/>
      <c r="DU12" s="44"/>
      <c r="DV12" s="44"/>
      <c r="DW12" s="37"/>
      <c r="DX12" s="45" t="s">
        <v>0</v>
      </c>
      <c r="DY12" s="45"/>
      <c r="DZ12" s="43"/>
      <c r="EA12" s="43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217" t="s">
        <v>8</v>
      </c>
      <c r="B15" s="217"/>
      <c r="C15" s="217"/>
      <c r="D15" s="217" t="s">
        <v>132</v>
      </c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03"/>
      <c r="W15" s="217" t="s">
        <v>131</v>
      </c>
      <c r="X15" s="217"/>
      <c r="Y15" s="217"/>
      <c r="Z15" s="217"/>
      <c r="AA15" s="217"/>
      <c r="AB15" s="217"/>
      <c r="AC15" s="217"/>
      <c r="AD15" s="217"/>
      <c r="AE15" s="217"/>
      <c r="AF15" s="227" t="s">
        <v>130</v>
      </c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9"/>
      <c r="BQ15" s="229"/>
      <c r="BR15" s="229"/>
      <c r="BS15" s="229"/>
      <c r="BT15" s="229"/>
      <c r="BU15" s="229"/>
      <c r="BV15" s="229"/>
      <c r="BW15" s="229"/>
      <c r="BX15" s="230"/>
      <c r="BY15" s="203" t="s">
        <v>129</v>
      </c>
      <c r="BZ15" s="204"/>
      <c r="CA15" s="204"/>
      <c r="CB15" s="204"/>
      <c r="CC15" s="204"/>
      <c r="CD15" s="204"/>
      <c r="CE15" s="204"/>
      <c r="CF15" s="204"/>
      <c r="CG15" s="204"/>
      <c r="CH15" s="205"/>
      <c r="CI15" s="203" t="s">
        <v>128</v>
      </c>
      <c r="CJ15" s="204"/>
      <c r="CK15" s="204"/>
      <c r="CL15" s="204"/>
      <c r="CM15" s="204"/>
      <c r="CN15" s="204"/>
      <c r="CO15" s="204"/>
      <c r="CP15" s="204"/>
      <c r="CQ15" s="204"/>
      <c r="CR15" s="205"/>
      <c r="CS15" s="217" t="s">
        <v>127</v>
      </c>
      <c r="CT15" s="217"/>
      <c r="CU15" s="217"/>
      <c r="CV15" s="217"/>
      <c r="CW15" s="217"/>
      <c r="CX15" s="203" t="s">
        <v>126</v>
      </c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5"/>
      <c r="DX15" s="217" t="s">
        <v>125</v>
      </c>
      <c r="DY15" s="217"/>
      <c r="DZ15" s="217"/>
      <c r="EA15" s="217"/>
      <c r="EB15" s="217"/>
      <c r="EC15" s="217"/>
      <c r="ED15" s="217"/>
    </row>
    <row r="16" spans="1:134" s="27" customFormat="1" ht="11.25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06"/>
      <c r="W16" s="216" t="s">
        <v>103</v>
      </c>
      <c r="X16" s="216"/>
      <c r="Y16" s="216"/>
      <c r="Z16" s="216"/>
      <c r="AA16" s="216"/>
      <c r="AB16" s="216"/>
      <c r="AC16" s="216"/>
      <c r="AD16" s="216"/>
      <c r="AE16" s="216"/>
      <c r="AF16" s="225" t="s">
        <v>174</v>
      </c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07"/>
      <c r="BQ16" s="207"/>
      <c r="BR16" s="207"/>
      <c r="BS16" s="207"/>
      <c r="BT16" s="207"/>
      <c r="BU16" s="207"/>
      <c r="BV16" s="207"/>
      <c r="BW16" s="207"/>
      <c r="BX16" s="208"/>
      <c r="BY16" s="206" t="s">
        <v>124</v>
      </c>
      <c r="BZ16" s="207"/>
      <c r="CA16" s="207"/>
      <c r="CB16" s="207"/>
      <c r="CC16" s="207"/>
      <c r="CD16" s="207"/>
      <c r="CE16" s="207"/>
      <c r="CF16" s="207"/>
      <c r="CG16" s="207"/>
      <c r="CH16" s="208"/>
      <c r="CI16" s="206" t="s">
        <v>123</v>
      </c>
      <c r="CJ16" s="207"/>
      <c r="CK16" s="207"/>
      <c r="CL16" s="207"/>
      <c r="CM16" s="207"/>
      <c r="CN16" s="207"/>
      <c r="CO16" s="207"/>
      <c r="CP16" s="207"/>
      <c r="CQ16" s="207"/>
      <c r="CR16" s="208"/>
      <c r="CS16" s="216" t="s">
        <v>122</v>
      </c>
      <c r="CT16" s="216"/>
      <c r="CU16" s="216"/>
      <c r="CV16" s="216"/>
      <c r="CW16" s="216"/>
      <c r="CX16" s="206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8"/>
      <c r="DX16" s="216" t="s">
        <v>121</v>
      </c>
      <c r="DY16" s="216"/>
      <c r="DZ16" s="216"/>
      <c r="EA16" s="216"/>
      <c r="EB16" s="216"/>
      <c r="EC16" s="216"/>
      <c r="ED16" s="216"/>
    </row>
    <row r="17" spans="1:134" s="27" customFormat="1" ht="11.25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06"/>
      <c r="W17" s="216" t="s">
        <v>120</v>
      </c>
      <c r="X17" s="216"/>
      <c r="Y17" s="216"/>
      <c r="Z17" s="216"/>
      <c r="AA17" s="216"/>
      <c r="AB17" s="216"/>
      <c r="AC17" s="216"/>
      <c r="AD17" s="216"/>
      <c r="AE17" s="216"/>
      <c r="AF17" s="223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10"/>
      <c r="BQ17" s="210"/>
      <c r="BR17" s="210"/>
      <c r="BS17" s="210"/>
      <c r="BT17" s="210"/>
      <c r="BU17" s="210"/>
      <c r="BV17" s="210"/>
      <c r="BW17" s="210"/>
      <c r="BX17" s="211"/>
      <c r="BY17" s="206" t="s">
        <v>119</v>
      </c>
      <c r="BZ17" s="207"/>
      <c r="CA17" s="207"/>
      <c r="CB17" s="207"/>
      <c r="CC17" s="207"/>
      <c r="CD17" s="207"/>
      <c r="CE17" s="207"/>
      <c r="CF17" s="207"/>
      <c r="CG17" s="207"/>
      <c r="CH17" s="208"/>
      <c r="CI17" s="206" t="s">
        <v>118</v>
      </c>
      <c r="CJ17" s="207"/>
      <c r="CK17" s="207"/>
      <c r="CL17" s="207"/>
      <c r="CM17" s="207"/>
      <c r="CN17" s="207"/>
      <c r="CO17" s="207"/>
      <c r="CP17" s="207"/>
      <c r="CQ17" s="207"/>
      <c r="CR17" s="208"/>
      <c r="CS17" s="216" t="s">
        <v>117</v>
      </c>
      <c r="CT17" s="216"/>
      <c r="CU17" s="216"/>
      <c r="CV17" s="216"/>
      <c r="CW17" s="216"/>
      <c r="CX17" s="209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1"/>
      <c r="DX17" s="216" t="s">
        <v>116</v>
      </c>
      <c r="DY17" s="216"/>
      <c r="DZ17" s="216"/>
      <c r="EA17" s="216"/>
      <c r="EB17" s="216"/>
      <c r="EC17" s="216"/>
      <c r="ED17" s="216"/>
    </row>
    <row r="18" spans="1:134" s="27" customFormat="1" ht="11.25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06"/>
      <c r="W18" s="206" t="s">
        <v>115</v>
      </c>
      <c r="X18" s="207"/>
      <c r="Y18" s="207"/>
      <c r="Z18" s="207"/>
      <c r="AA18" s="207"/>
      <c r="AB18" s="207"/>
      <c r="AC18" s="207"/>
      <c r="AD18" s="207"/>
      <c r="AE18" s="208"/>
      <c r="AF18" s="209" t="s">
        <v>22</v>
      </c>
      <c r="AG18" s="210"/>
      <c r="AH18" s="210"/>
      <c r="AI18" s="210"/>
      <c r="AJ18" s="210"/>
      <c r="AK18" s="210"/>
      <c r="AL18" s="210"/>
      <c r="AM18" s="210"/>
      <c r="AN18" s="211"/>
      <c r="AO18" s="209" t="s">
        <v>78</v>
      </c>
      <c r="AP18" s="210"/>
      <c r="AQ18" s="210"/>
      <c r="AR18" s="210"/>
      <c r="AS18" s="210"/>
      <c r="AT18" s="210"/>
      <c r="AU18" s="210"/>
      <c r="AV18" s="210"/>
      <c r="AW18" s="211"/>
      <c r="AX18" s="209" t="s">
        <v>79</v>
      </c>
      <c r="AY18" s="210"/>
      <c r="AZ18" s="210"/>
      <c r="BA18" s="210"/>
      <c r="BB18" s="210"/>
      <c r="BC18" s="210"/>
      <c r="BD18" s="210"/>
      <c r="BE18" s="210"/>
      <c r="BF18" s="211"/>
      <c r="BG18" s="220" t="s">
        <v>80</v>
      </c>
      <c r="BH18" s="221"/>
      <c r="BI18" s="221"/>
      <c r="BJ18" s="221"/>
      <c r="BK18" s="221"/>
      <c r="BL18" s="221"/>
      <c r="BM18" s="221"/>
      <c r="BN18" s="221"/>
      <c r="BO18" s="222"/>
      <c r="BP18" s="209" t="s">
        <v>81</v>
      </c>
      <c r="BQ18" s="210"/>
      <c r="BR18" s="210"/>
      <c r="BS18" s="210"/>
      <c r="BT18" s="210"/>
      <c r="BU18" s="210"/>
      <c r="BV18" s="210"/>
      <c r="BW18" s="210"/>
      <c r="BX18" s="211"/>
      <c r="BY18" s="209"/>
      <c r="BZ18" s="210"/>
      <c r="CA18" s="210"/>
      <c r="CB18" s="210"/>
      <c r="CC18" s="210"/>
      <c r="CD18" s="210"/>
      <c r="CE18" s="210"/>
      <c r="CF18" s="210"/>
      <c r="CG18" s="210"/>
      <c r="CH18" s="211"/>
      <c r="CI18" s="209" t="s">
        <v>113</v>
      </c>
      <c r="CJ18" s="210"/>
      <c r="CK18" s="210"/>
      <c r="CL18" s="210"/>
      <c r="CM18" s="210"/>
      <c r="CN18" s="210"/>
      <c r="CO18" s="210"/>
      <c r="CP18" s="210"/>
      <c r="CQ18" s="210"/>
      <c r="CR18" s="211"/>
      <c r="CS18" s="206" t="s">
        <v>114</v>
      </c>
      <c r="CT18" s="207"/>
      <c r="CU18" s="207"/>
      <c r="CV18" s="207"/>
      <c r="CW18" s="207"/>
      <c r="CX18" s="216" t="s">
        <v>113</v>
      </c>
      <c r="CY18" s="216"/>
      <c r="CZ18" s="216"/>
      <c r="DA18" s="216"/>
      <c r="DB18" s="216"/>
      <c r="DC18" s="216"/>
      <c r="DD18" s="216"/>
      <c r="DE18" s="216"/>
      <c r="DF18" s="216" t="s">
        <v>112</v>
      </c>
      <c r="DG18" s="216"/>
      <c r="DH18" s="216"/>
      <c r="DI18" s="220" t="s">
        <v>111</v>
      </c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2"/>
      <c r="DX18" s="216"/>
      <c r="DY18" s="216"/>
      <c r="DZ18" s="216"/>
      <c r="EA18" s="216"/>
      <c r="EB18" s="216"/>
      <c r="EC18" s="216"/>
      <c r="ED18" s="216"/>
    </row>
    <row r="19" spans="1:134" s="27" customFormat="1" ht="11.25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06"/>
      <c r="W19" s="206"/>
      <c r="X19" s="207"/>
      <c r="Y19" s="207"/>
      <c r="Z19" s="207"/>
      <c r="AA19" s="207"/>
      <c r="AB19" s="207"/>
      <c r="AC19" s="207"/>
      <c r="AD19" s="207"/>
      <c r="AE19" s="208"/>
      <c r="AF19" s="208" t="s">
        <v>110</v>
      </c>
      <c r="AG19" s="216"/>
      <c r="AH19" s="216"/>
      <c r="AI19" s="216"/>
      <c r="AJ19" s="216"/>
      <c r="AK19" s="208" t="s">
        <v>109</v>
      </c>
      <c r="AL19" s="216"/>
      <c r="AM19" s="216"/>
      <c r="AN19" s="216"/>
      <c r="AO19" s="208" t="s">
        <v>25</v>
      </c>
      <c r="AP19" s="216"/>
      <c r="AQ19" s="216"/>
      <c r="AR19" s="216"/>
      <c r="AS19" s="216"/>
      <c r="AT19" s="208" t="s">
        <v>26</v>
      </c>
      <c r="AU19" s="216"/>
      <c r="AV19" s="216"/>
      <c r="AW19" s="216"/>
      <c r="AX19" s="216" t="s">
        <v>25</v>
      </c>
      <c r="AY19" s="216"/>
      <c r="AZ19" s="216"/>
      <c r="BA19" s="216"/>
      <c r="BB19" s="216"/>
      <c r="BC19" s="208" t="s">
        <v>26</v>
      </c>
      <c r="BD19" s="216"/>
      <c r="BE19" s="216"/>
      <c r="BF19" s="216"/>
      <c r="BG19" s="216" t="s">
        <v>25</v>
      </c>
      <c r="BH19" s="216"/>
      <c r="BI19" s="216"/>
      <c r="BJ19" s="216"/>
      <c r="BK19" s="216"/>
      <c r="BL19" s="208" t="s">
        <v>26</v>
      </c>
      <c r="BM19" s="216"/>
      <c r="BN19" s="216"/>
      <c r="BO19" s="216"/>
      <c r="BP19" s="216" t="s">
        <v>25</v>
      </c>
      <c r="BQ19" s="216"/>
      <c r="BR19" s="216"/>
      <c r="BS19" s="216"/>
      <c r="BT19" s="216"/>
      <c r="BU19" s="208" t="s">
        <v>26</v>
      </c>
      <c r="BV19" s="216"/>
      <c r="BW19" s="216"/>
      <c r="BX19" s="216"/>
      <c r="BY19" s="216" t="s">
        <v>22</v>
      </c>
      <c r="BZ19" s="216"/>
      <c r="CA19" s="216"/>
      <c r="CB19" s="216"/>
      <c r="CC19" s="216"/>
      <c r="CD19" s="208" t="s">
        <v>108</v>
      </c>
      <c r="CE19" s="216"/>
      <c r="CF19" s="216"/>
      <c r="CG19" s="216"/>
      <c r="CH19" s="216"/>
      <c r="CI19" s="216" t="s">
        <v>22</v>
      </c>
      <c r="CJ19" s="216"/>
      <c r="CK19" s="216"/>
      <c r="CL19" s="216"/>
      <c r="CM19" s="216"/>
      <c r="CN19" s="208" t="s">
        <v>108</v>
      </c>
      <c r="CO19" s="216"/>
      <c r="CP19" s="216"/>
      <c r="CQ19" s="216"/>
      <c r="CR19" s="216"/>
      <c r="CS19" s="216" t="s">
        <v>107</v>
      </c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 t="s">
        <v>106</v>
      </c>
      <c r="DJ19" s="216"/>
      <c r="DK19" s="216"/>
      <c r="DL19" s="216"/>
      <c r="DM19" s="216"/>
      <c r="DN19" s="216"/>
      <c r="DO19" s="216"/>
      <c r="DP19" s="216" t="s">
        <v>106</v>
      </c>
      <c r="DQ19" s="216"/>
      <c r="DR19" s="216"/>
      <c r="DS19" s="216"/>
      <c r="DT19" s="216"/>
      <c r="DU19" s="216"/>
      <c r="DV19" s="216"/>
      <c r="DW19" s="217" t="s">
        <v>244</v>
      </c>
      <c r="DX19" s="216"/>
      <c r="DY19" s="216"/>
      <c r="DZ19" s="216"/>
      <c r="EA19" s="216"/>
      <c r="EB19" s="216"/>
      <c r="EC19" s="216"/>
      <c r="ED19" s="216"/>
    </row>
    <row r="20" spans="1:134" s="27" customFormat="1" ht="11.25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06"/>
      <c r="W20" s="206"/>
      <c r="X20" s="207"/>
      <c r="Y20" s="207"/>
      <c r="Z20" s="207"/>
      <c r="AA20" s="207"/>
      <c r="AB20" s="207"/>
      <c r="AC20" s="207"/>
      <c r="AD20" s="207"/>
      <c r="AE20" s="208"/>
      <c r="AF20" s="208"/>
      <c r="AG20" s="216"/>
      <c r="AH20" s="216"/>
      <c r="AI20" s="216"/>
      <c r="AJ20" s="216"/>
      <c r="AK20" s="208"/>
      <c r="AL20" s="216"/>
      <c r="AM20" s="216"/>
      <c r="AN20" s="216"/>
      <c r="AO20" s="208"/>
      <c r="AP20" s="216"/>
      <c r="AQ20" s="216"/>
      <c r="AR20" s="216"/>
      <c r="AS20" s="216"/>
      <c r="AT20" s="208"/>
      <c r="AU20" s="216"/>
      <c r="AV20" s="216"/>
      <c r="AW20" s="216"/>
      <c r="AX20" s="216"/>
      <c r="AY20" s="216"/>
      <c r="AZ20" s="216"/>
      <c r="BA20" s="216"/>
      <c r="BB20" s="216"/>
      <c r="BC20" s="208"/>
      <c r="BD20" s="216"/>
      <c r="BE20" s="216"/>
      <c r="BF20" s="216"/>
      <c r="BG20" s="216"/>
      <c r="BH20" s="216"/>
      <c r="BI20" s="216"/>
      <c r="BJ20" s="216"/>
      <c r="BK20" s="216"/>
      <c r="BL20" s="208"/>
      <c r="BM20" s="216"/>
      <c r="BN20" s="216"/>
      <c r="BO20" s="216"/>
      <c r="BP20" s="216"/>
      <c r="BQ20" s="216"/>
      <c r="BR20" s="216"/>
      <c r="BS20" s="216"/>
      <c r="BT20" s="216"/>
      <c r="BU20" s="208"/>
      <c r="BV20" s="216"/>
      <c r="BW20" s="216"/>
      <c r="BX20" s="216"/>
      <c r="BY20" s="216"/>
      <c r="BZ20" s="216"/>
      <c r="CA20" s="216"/>
      <c r="CB20" s="216"/>
      <c r="CC20" s="216"/>
      <c r="CD20" s="208" t="s">
        <v>105</v>
      </c>
      <c r="CE20" s="216"/>
      <c r="CF20" s="216"/>
      <c r="CG20" s="216"/>
      <c r="CH20" s="216"/>
      <c r="CI20" s="216"/>
      <c r="CJ20" s="216"/>
      <c r="CK20" s="216"/>
      <c r="CL20" s="216"/>
      <c r="CM20" s="216"/>
      <c r="CN20" s="208" t="s">
        <v>105</v>
      </c>
      <c r="CO20" s="216"/>
      <c r="CP20" s="216"/>
      <c r="CQ20" s="216"/>
      <c r="CR20" s="216"/>
      <c r="CS20" s="206" t="s">
        <v>104</v>
      </c>
      <c r="CT20" s="207"/>
      <c r="CU20" s="207"/>
      <c r="CV20" s="207"/>
      <c r="CW20" s="207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 t="s">
        <v>103</v>
      </c>
      <c r="DJ20" s="216"/>
      <c r="DK20" s="216"/>
      <c r="DL20" s="216"/>
      <c r="DM20" s="216"/>
      <c r="DN20" s="216"/>
      <c r="DO20" s="216"/>
      <c r="DP20" s="216" t="s">
        <v>103</v>
      </c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</row>
    <row r="21" spans="1:134" s="27" customFormat="1" ht="11.25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06"/>
      <c r="W21" s="219"/>
      <c r="X21" s="207"/>
      <c r="Y21" s="207"/>
      <c r="Z21" s="207"/>
      <c r="AA21" s="207"/>
      <c r="AB21" s="207"/>
      <c r="AC21" s="207"/>
      <c r="AD21" s="207"/>
      <c r="AE21" s="208"/>
      <c r="AF21" s="208"/>
      <c r="AG21" s="216"/>
      <c r="AH21" s="216"/>
      <c r="AI21" s="216"/>
      <c r="AJ21" s="216"/>
      <c r="AK21" s="208"/>
      <c r="AL21" s="216"/>
      <c r="AM21" s="216"/>
      <c r="AN21" s="216"/>
      <c r="AO21" s="208"/>
      <c r="AP21" s="216"/>
      <c r="AQ21" s="216"/>
      <c r="AR21" s="216"/>
      <c r="AS21" s="216"/>
      <c r="AT21" s="208"/>
      <c r="AU21" s="216"/>
      <c r="AV21" s="216"/>
      <c r="AW21" s="216"/>
      <c r="AX21" s="216"/>
      <c r="AY21" s="216"/>
      <c r="AZ21" s="216"/>
      <c r="BA21" s="216"/>
      <c r="BB21" s="216"/>
      <c r="BC21" s="208"/>
      <c r="BD21" s="216"/>
      <c r="BE21" s="216"/>
      <c r="BF21" s="216"/>
      <c r="BG21" s="216"/>
      <c r="BH21" s="216"/>
      <c r="BI21" s="216"/>
      <c r="BJ21" s="216"/>
      <c r="BK21" s="216"/>
      <c r="BL21" s="208"/>
      <c r="BM21" s="216"/>
      <c r="BN21" s="216"/>
      <c r="BO21" s="216"/>
      <c r="BP21" s="216"/>
      <c r="BQ21" s="216"/>
      <c r="BR21" s="216"/>
      <c r="BS21" s="216"/>
      <c r="BT21" s="216"/>
      <c r="BU21" s="208"/>
      <c r="BV21" s="216"/>
      <c r="BW21" s="216"/>
      <c r="BX21" s="216"/>
      <c r="BY21" s="216"/>
      <c r="BZ21" s="216"/>
      <c r="CA21" s="216"/>
      <c r="CB21" s="216"/>
      <c r="CC21" s="216"/>
      <c r="CD21" s="208" t="s">
        <v>102</v>
      </c>
      <c r="CE21" s="216"/>
      <c r="CF21" s="216"/>
      <c r="CG21" s="216"/>
      <c r="CH21" s="216"/>
      <c r="CI21" s="216"/>
      <c r="CJ21" s="216"/>
      <c r="CK21" s="216"/>
      <c r="CL21" s="216"/>
      <c r="CM21" s="216"/>
      <c r="CN21" s="208" t="s">
        <v>102</v>
      </c>
      <c r="CO21" s="216"/>
      <c r="CP21" s="216"/>
      <c r="CQ21" s="216"/>
      <c r="CR21" s="216"/>
      <c r="CS21" s="206" t="s">
        <v>101</v>
      </c>
      <c r="CT21" s="207"/>
      <c r="CU21" s="207"/>
      <c r="CV21" s="207"/>
      <c r="CW21" s="207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 t="s">
        <v>100</v>
      </c>
      <c r="DJ21" s="216"/>
      <c r="DK21" s="216"/>
      <c r="DL21" s="216"/>
      <c r="DM21" s="216"/>
      <c r="DN21" s="216"/>
      <c r="DO21" s="216"/>
      <c r="DP21" s="216" t="s">
        <v>100</v>
      </c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</row>
    <row r="22" spans="1:134" s="27" customFormat="1" ht="11.25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06"/>
      <c r="W22" s="219"/>
      <c r="X22" s="207"/>
      <c r="Y22" s="207"/>
      <c r="Z22" s="207"/>
      <c r="AA22" s="207"/>
      <c r="AB22" s="207"/>
      <c r="AC22" s="207"/>
      <c r="AD22" s="207"/>
      <c r="AE22" s="208"/>
      <c r="AF22" s="208"/>
      <c r="AG22" s="216"/>
      <c r="AH22" s="216"/>
      <c r="AI22" s="216"/>
      <c r="AJ22" s="216"/>
      <c r="AK22" s="208"/>
      <c r="AL22" s="216"/>
      <c r="AM22" s="216"/>
      <c r="AN22" s="216"/>
      <c r="AO22" s="208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06"/>
      <c r="CT22" s="207"/>
      <c r="CU22" s="207"/>
      <c r="CV22" s="207"/>
      <c r="CW22" s="207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 t="s">
        <v>99</v>
      </c>
      <c r="DJ22" s="216"/>
      <c r="DK22" s="216"/>
      <c r="DL22" s="216"/>
      <c r="DM22" s="216"/>
      <c r="DN22" s="216"/>
      <c r="DO22" s="216"/>
      <c r="DP22" s="216" t="s">
        <v>98</v>
      </c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</row>
    <row r="23" spans="1:134" s="27" customFormat="1" ht="11.25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06"/>
      <c r="W23" s="206"/>
      <c r="X23" s="207"/>
      <c r="Y23" s="207"/>
      <c r="Z23" s="207"/>
      <c r="AA23" s="207"/>
      <c r="AB23" s="207"/>
      <c r="AC23" s="207"/>
      <c r="AD23" s="207"/>
      <c r="AE23" s="208"/>
      <c r="AF23" s="208"/>
      <c r="AG23" s="216"/>
      <c r="AH23" s="216"/>
      <c r="AI23" s="216"/>
      <c r="AJ23" s="216"/>
      <c r="AK23" s="208"/>
      <c r="AL23" s="216"/>
      <c r="AM23" s="216"/>
      <c r="AN23" s="216"/>
      <c r="AO23" s="208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06"/>
      <c r="CT23" s="207"/>
      <c r="CU23" s="207"/>
      <c r="CV23" s="207"/>
      <c r="CW23" s="207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 t="s">
        <v>97</v>
      </c>
      <c r="DJ23" s="216"/>
      <c r="DK23" s="216"/>
      <c r="DL23" s="216"/>
      <c r="DM23" s="216"/>
      <c r="DN23" s="216"/>
      <c r="DO23" s="216"/>
      <c r="DP23" s="216" t="s">
        <v>96</v>
      </c>
      <c r="DQ23" s="216"/>
      <c r="DR23" s="216"/>
      <c r="DS23" s="216"/>
      <c r="DT23" s="216"/>
      <c r="DU23" s="216"/>
      <c r="DV23" s="216"/>
      <c r="DW23" s="218"/>
      <c r="DX23" s="216"/>
      <c r="DY23" s="216"/>
      <c r="DZ23" s="216"/>
      <c r="EA23" s="216"/>
      <c r="EB23" s="216"/>
      <c r="EC23" s="216"/>
      <c r="ED23" s="216"/>
    </row>
    <row r="24" spans="1:134" s="26" customFormat="1" ht="10.5">
      <c r="A24" s="198"/>
      <c r="B24" s="198"/>
      <c r="C24" s="198"/>
      <c r="D24" s="199" t="s">
        <v>95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1"/>
      <c r="W24" s="187"/>
      <c r="X24" s="187"/>
      <c r="Y24" s="187"/>
      <c r="Z24" s="187"/>
      <c r="AA24" s="187"/>
      <c r="AB24" s="187"/>
      <c r="AC24" s="187"/>
      <c r="AD24" s="187"/>
      <c r="AE24" s="187"/>
      <c r="AF24" s="187">
        <f>AF25+AF58</f>
        <v>23.8067</v>
      </c>
      <c r="AG24" s="187"/>
      <c r="AH24" s="187"/>
      <c r="AI24" s="187"/>
      <c r="AJ24" s="187"/>
      <c r="AK24" s="187">
        <f>AK25+AK58</f>
        <v>25.370606270000003</v>
      </c>
      <c r="AL24" s="187"/>
      <c r="AM24" s="187"/>
      <c r="AN24" s="187"/>
      <c r="AO24" s="187">
        <f>AO25+AO58</f>
        <v>2.06</v>
      </c>
      <c r="AP24" s="187"/>
      <c r="AQ24" s="187"/>
      <c r="AR24" s="187"/>
      <c r="AS24" s="187"/>
      <c r="AT24" s="187">
        <f>AT25+AT58</f>
        <v>0</v>
      </c>
      <c r="AU24" s="187"/>
      <c r="AV24" s="187"/>
      <c r="AW24" s="187"/>
      <c r="AX24" s="187">
        <f>AX25+AX58</f>
        <v>11.4407</v>
      </c>
      <c r="AY24" s="187"/>
      <c r="AZ24" s="187"/>
      <c r="BA24" s="187"/>
      <c r="BB24" s="187"/>
      <c r="BC24" s="187">
        <f>BC25+BC58</f>
        <v>5.25631472</v>
      </c>
      <c r="BD24" s="187"/>
      <c r="BE24" s="187"/>
      <c r="BF24" s="187"/>
      <c r="BG24" s="187">
        <f>BG25+BG58</f>
        <v>6.082000000000001</v>
      </c>
      <c r="BH24" s="187"/>
      <c r="BI24" s="187"/>
      <c r="BJ24" s="187"/>
      <c r="BK24" s="187"/>
      <c r="BL24" s="187">
        <f>BL25+BL58</f>
        <v>0</v>
      </c>
      <c r="BM24" s="187"/>
      <c r="BN24" s="187"/>
      <c r="BO24" s="187"/>
      <c r="BP24" s="187">
        <f>BP25+BP58</f>
        <v>4.224</v>
      </c>
      <c r="BQ24" s="187"/>
      <c r="BR24" s="187"/>
      <c r="BS24" s="187"/>
      <c r="BT24" s="187"/>
      <c r="BU24" s="187">
        <f>BU25+BU58</f>
        <v>20.114291549999997</v>
      </c>
      <c r="BV24" s="187"/>
      <c r="BW24" s="187"/>
      <c r="BX24" s="187"/>
      <c r="BY24" s="187">
        <f>BY25+BY58</f>
        <v>25.370606270000003</v>
      </c>
      <c r="BZ24" s="187"/>
      <c r="CA24" s="187"/>
      <c r="CB24" s="187"/>
      <c r="CC24" s="187"/>
      <c r="CD24" s="187">
        <f>CD25+CD58</f>
        <v>25.370606270000003</v>
      </c>
      <c r="CE24" s="187"/>
      <c r="CF24" s="187"/>
      <c r="CG24" s="187"/>
      <c r="CH24" s="187"/>
      <c r="CI24" s="187">
        <f>BY24</f>
        <v>25.370606270000003</v>
      </c>
      <c r="CJ24" s="187"/>
      <c r="CK24" s="187"/>
      <c r="CL24" s="187"/>
      <c r="CM24" s="187"/>
      <c r="CN24" s="187">
        <f>CN25+CN58</f>
        <v>25.370606270000003</v>
      </c>
      <c r="CO24" s="187"/>
      <c r="CP24" s="187"/>
      <c r="CQ24" s="187"/>
      <c r="CR24" s="187"/>
      <c r="CS24" s="187">
        <f>CS25+CS58</f>
        <v>20.089906269999997</v>
      </c>
      <c r="CT24" s="187"/>
      <c r="CU24" s="187"/>
      <c r="CV24" s="187"/>
      <c r="CW24" s="187"/>
      <c r="CX24" s="187">
        <f>CX25+CX58</f>
        <v>20.089906269999997</v>
      </c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>
        <f>DP25+DP58</f>
        <v>-0.02438528000000062</v>
      </c>
      <c r="DQ24" s="187"/>
      <c r="DR24" s="187"/>
      <c r="DS24" s="187"/>
      <c r="DT24" s="187"/>
      <c r="DU24" s="187"/>
      <c r="DV24" s="187"/>
      <c r="DW24" s="35">
        <f>DW25+DW58</f>
        <v>20.114291549999997</v>
      </c>
      <c r="DX24" s="186"/>
      <c r="DY24" s="186"/>
      <c r="DZ24" s="186"/>
      <c r="EA24" s="186"/>
      <c r="EB24" s="186"/>
      <c r="EC24" s="186"/>
      <c r="ED24" s="186"/>
    </row>
    <row r="25" spans="1:134" s="25" customFormat="1" ht="10.5">
      <c r="A25" s="188" t="s">
        <v>94</v>
      </c>
      <c r="B25" s="189"/>
      <c r="C25" s="190"/>
      <c r="D25" s="194" t="s">
        <v>93</v>
      </c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73"/>
      <c r="X25" s="174"/>
      <c r="Y25" s="174"/>
      <c r="Z25" s="174"/>
      <c r="AA25" s="174"/>
      <c r="AB25" s="174"/>
      <c r="AC25" s="174"/>
      <c r="AD25" s="174"/>
      <c r="AE25" s="175"/>
      <c r="AF25" s="173">
        <f>AF27</f>
        <v>5.2807</v>
      </c>
      <c r="AG25" s="174"/>
      <c r="AH25" s="174"/>
      <c r="AI25" s="174"/>
      <c r="AJ25" s="175"/>
      <c r="AK25" s="173">
        <f>AK27</f>
        <v>23.998151350000004</v>
      </c>
      <c r="AL25" s="174"/>
      <c r="AM25" s="174"/>
      <c r="AN25" s="175"/>
      <c r="AO25" s="173">
        <f>AO27</f>
        <v>0</v>
      </c>
      <c r="AP25" s="174"/>
      <c r="AQ25" s="174"/>
      <c r="AR25" s="174"/>
      <c r="AS25" s="175"/>
      <c r="AT25" s="173">
        <f>AT27</f>
        <v>0</v>
      </c>
      <c r="AU25" s="174"/>
      <c r="AV25" s="174"/>
      <c r="AW25" s="175"/>
      <c r="AX25" s="173">
        <f>AX27</f>
        <v>5.2807</v>
      </c>
      <c r="AY25" s="174"/>
      <c r="AZ25" s="174"/>
      <c r="BA25" s="174"/>
      <c r="BB25" s="175"/>
      <c r="BC25" s="173">
        <f>BC27</f>
        <v>5.25631472</v>
      </c>
      <c r="BD25" s="174"/>
      <c r="BE25" s="174"/>
      <c r="BF25" s="175"/>
      <c r="BG25" s="173">
        <v>0</v>
      </c>
      <c r="BH25" s="174"/>
      <c r="BI25" s="174"/>
      <c r="BJ25" s="174"/>
      <c r="BK25" s="175"/>
      <c r="BL25" s="173">
        <f>BL27</f>
        <v>0</v>
      </c>
      <c r="BM25" s="174"/>
      <c r="BN25" s="174"/>
      <c r="BO25" s="175"/>
      <c r="BP25" s="173">
        <f>BP27</f>
        <v>0</v>
      </c>
      <c r="BQ25" s="174"/>
      <c r="BR25" s="174"/>
      <c r="BS25" s="174"/>
      <c r="BT25" s="175"/>
      <c r="BU25" s="173">
        <f>BU27</f>
        <v>18.741836629999998</v>
      </c>
      <c r="BV25" s="174"/>
      <c r="BW25" s="174"/>
      <c r="BX25" s="175"/>
      <c r="BY25" s="173">
        <f>BY27</f>
        <v>23.998151350000004</v>
      </c>
      <c r="BZ25" s="174"/>
      <c r="CA25" s="174"/>
      <c r="CB25" s="174"/>
      <c r="CC25" s="175"/>
      <c r="CD25" s="173">
        <f>CD27</f>
        <v>23.998151350000004</v>
      </c>
      <c r="CE25" s="174"/>
      <c r="CF25" s="174"/>
      <c r="CG25" s="174"/>
      <c r="CH25" s="175"/>
      <c r="CI25" s="173">
        <f>CI27</f>
        <v>24</v>
      </c>
      <c r="CJ25" s="174"/>
      <c r="CK25" s="174"/>
      <c r="CL25" s="174"/>
      <c r="CM25" s="175"/>
      <c r="CN25" s="173">
        <f>CN27</f>
        <v>23.998151350000004</v>
      </c>
      <c r="CO25" s="174"/>
      <c r="CP25" s="174"/>
      <c r="CQ25" s="174"/>
      <c r="CR25" s="175"/>
      <c r="CS25" s="173">
        <f>CS27</f>
        <v>18.717451349999997</v>
      </c>
      <c r="CT25" s="174"/>
      <c r="CU25" s="174"/>
      <c r="CV25" s="174"/>
      <c r="CW25" s="175"/>
      <c r="CX25" s="173">
        <f>CX27</f>
        <v>18.717451349999997</v>
      </c>
      <c r="CY25" s="174"/>
      <c r="CZ25" s="174"/>
      <c r="DA25" s="174"/>
      <c r="DB25" s="174"/>
      <c r="DC25" s="174"/>
      <c r="DD25" s="174"/>
      <c r="DE25" s="175"/>
      <c r="DF25" s="173"/>
      <c r="DG25" s="174"/>
      <c r="DH25" s="175"/>
      <c r="DI25" s="173"/>
      <c r="DJ25" s="174"/>
      <c r="DK25" s="174"/>
      <c r="DL25" s="174"/>
      <c r="DM25" s="174"/>
      <c r="DN25" s="174"/>
      <c r="DO25" s="175"/>
      <c r="DP25" s="173">
        <f>DP27</f>
        <v>-0.02438528000000062</v>
      </c>
      <c r="DQ25" s="174"/>
      <c r="DR25" s="174"/>
      <c r="DS25" s="174"/>
      <c r="DT25" s="174"/>
      <c r="DU25" s="174"/>
      <c r="DV25" s="175"/>
      <c r="DW25" s="212">
        <f>DW27</f>
        <v>18.741836629999998</v>
      </c>
      <c r="DX25" s="179"/>
      <c r="DY25" s="180"/>
      <c r="DZ25" s="180"/>
      <c r="EA25" s="180"/>
      <c r="EB25" s="180"/>
      <c r="EC25" s="180"/>
      <c r="ED25" s="181"/>
    </row>
    <row r="26" spans="1:134" s="25" customFormat="1" ht="10.5">
      <c r="A26" s="191"/>
      <c r="B26" s="192"/>
      <c r="C26" s="193"/>
      <c r="D26" s="185" t="s">
        <v>92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76"/>
      <c r="X26" s="177"/>
      <c r="Y26" s="177"/>
      <c r="Z26" s="177"/>
      <c r="AA26" s="177"/>
      <c r="AB26" s="177"/>
      <c r="AC26" s="177"/>
      <c r="AD26" s="177"/>
      <c r="AE26" s="178"/>
      <c r="AF26" s="176"/>
      <c r="AG26" s="177"/>
      <c r="AH26" s="177"/>
      <c r="AI26" s="177"/>
      <c r="AJ26" s="178"/>
      <c r="AK26" s="176"/>
      <c r="AL26" s="177"/>
      <c r="AM26" s="177"/>
      <c r="AN26" s="178"/>
      <c r="AO26" s="176"/>
      <c r="AP26" s="177"/>
      <c r="AQ26" s="177"/>
      <c r="AR26" s="177"/>
      <c r="AS26" s="178"/>
      <c r="AT26" s="176"/>
      <c r="AU26" s="177"/>
      <c r="AV26" s="177"/>
      <c r="AW26" s="178"/>
      <c r="AX26" s="176"/>
      <c r="AY26" s="177"/>
      <c r="AZ26" s="177"/>
      <c r="BA26" s="177"/>
      <c r="BB26" s="178"/>
      <c r="BC26" s="176"/>
      <c r="BD26" s="177"/>
      <c r="BE26" s="177"/>
      <c r="BF26" s="178"/>
      <c r="BG26" s="176"/>
      <c r="BH26" s="177"/>
      <c r="BI26" s="177"/>
      <c r="BJ26" s="177"/>
      <c r="BK26" s="178"/>
      <c r="BL26" s="176"/>
      <c r="BM26" s="177"/>
      <c r="BN26" s="177"/>
      <c r="BO26" s="178"/>
      <c r="BP26" s="176"/>
      <c r="BQ26" s="177"/>
      <c r="BR26" s="177"/>
      <c r="BS26" s="177"/>
      <c r="BT26" s="178"/>
      <c r="BU26" s="176"/>
      <c r="BV26" s="177"/>
      <c r="BW26" s="177"/>
      <c r="BX26" s="178"/>
      <c r="BY26" s="176"/>
      <c r="BZ26" s="177"/>
      <c r="CA26" s="177"/>
      <c r="CB26" s="177"/>
      <c r="CC26" s="178"/>
      <c r="CD26" s="176"/>
      <c r="CE26" s="177"/>
      <c r="CF26" s="177"/>
      <c r="CG26" s="177"/>
      <c r="CH26" s="178"/>
      <c r="CI26" s="176"/>
      <c r="CJ26" s="177"/>
      <c r="CK26" s="177"/>
      <c r="CL26" s="177"/>
      <c r="CM26" s="178"/>
      <c r="CN26" s="176"/>
      <c r="CO26" s="177"/>
      <c r="CP26" s="177"/>
      <c r="CQ26" s="177"/>
      <c r="CR26" s="178"/>
      <c r="CS26" s="176"/>
      <c r="CT26" s="177"/>
      <c r="CU26" s="177"/>
      <c r="CV26" s="177"/>
      <c r="CW26" s="178"/>
      <c r="CX26" s="176"/>
      <c r="CY26" s="177"/>
      <c r="CZ26" s="177"/>
      <c r="DA26" s="177"/>
      <c r="DB26" s="177"/>
      <c r="DC26" s="177"/>
      <c r="DD26" s="177"/>
      <c r="DE26" s="178"/>
      <c r="DF26" s="176"/>
      <c r="DG26" s="177"/>
      <c r="DH26" s="178"/>
      <c r="DI26" s="176"/>
      <c r="DJ26" s="177"/>
      <c r="DK26" s="177"/>
      <c r="DL26" s="177"/>
      <c r="DM26" s="177"/>
      <c r="DN26" s="177"/>
      <c r="DO26" s="178"/>
      <c r="DP26" s="176"/>
      <c r="DQ26" s="177"/>
      <c r="DR26" s="177"/>
      <c r="DS26" s="177"/>
      <c r="DT26" s="177"/>
      <c r="DU26" s="177"/>
      <c r="DV26" s="178"/>
      <c r="DW26" s="213"/>
      <c r="DX26" s="182"/>
      <c r="DY26" s="183"/>
      <c r="DZ26" s="183"/>
      <c r="EA26" s="183"/>
      <c r="EB26" s="183"/>
      <c r="EC26" s="183"/>
      <c r="ED26" s="184"/>
    </row>
    <row r="27" spans="1:134" s="25" customFormat="1" ht="10.5">
      <c r="A27" s="188" t="s">
        <v>9</v>
      </c>
      <c r="B27" s="189"/>
      <c r="C27" s="190"/>
      <c r="D27" s="194" t="s">
        <v>90</v>
      </c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73"/>
      <c r="X27" s="174"/>
      <c r="Y27" s="174"/>
      <c r="Z27" s="174"/>
      <c r="AA27" s="174"/>
      <c r="AB27" s="174"/>
      <c r="AC27" s="174"/>
      <c r="AD27" s="174"/>
      <c r="AE27" s="175"/>
      <c r="AF27" s="173">
        <f>SUM(AF29:AJ29)</f>
        <v>5.2807</v>
      </c>
      <c r="AG27" s="174"/>
      <c r="AH27" s="174"/>
      <c r="AI27" s="174"/>
      <c r="AJ27" s="175"/>
      <c r="AK27" s="173">
        <f>SUM(AK29:AN57)</f>
        <v>23.998151350000004</v>
      </c>
      <c r="AL27" s="174"/>
      <c r="AM27" s="174"/>
      <c r="AN27" s="175"/>
      <c r="AO27" s="173">
        <f>AO29</f>
        <v>0</v>
      </c>
      <c r="AP27" s="174"/>
      <c r="AQ27" s="174"/>
      <c r="AR27" s="174"/>
      <c r="AS27" s="175"/>
      <c r="AT27" s="173">
        <f>AO27</f>
        <v>0</v>
      </c>
      <c r="AU27" s="174"/>
      <c r="AV27" s="174"/>
      <c r="AW27" s="175"/>
      <c r="AX27" s="173">
        <f>AX29</f>
        <v>5.2807</v>
      </c>
      <c r="AY27" s="174"/>
      <c r="AZ27" s="174"/>
      <c r="BA27" s="174"/>
      <c r="BB27" s="175"/>
      <c r="BC27" s="173">
        <f>SUM(BC29:BF57)</f>
        <v>5.25631472</v>
      </c>
      <c r="BD27" s="174"/>
      <c r="BE27" s="174"/>
      <c r="BF27" s="175"/>
      <c r="BG27" s="173">
        <v>0</v>
      </c>
      <c r="BH27" s="174"/>
      <c r="BI27" s="174"/>
      <c r="BJ27" s="174"/>
      <c r="BK27" s="175"/>
      <c r="BL27" s="173">
        <f>SUM(BL29:BO57)</f>
        <v>0</v>
      </c>
      <c r="BM27" s="174"/>
      <c r="BN27" s="174"/>
      <c r="BO27" s="175"/>
      <c r="BP27" s="173">
        <v>0</v>
      </c>
      <c r="BQ27" s="174"/>
      <c r="BR27" s="174"/>
      <c r="BS27" s="174"/>
      <c r="BT27" s="175"/>
      <c r="BU27" s="173">
        <f>SUM(BU29:BX57)</f>
        <v>18.741836629999998</v>
      </c>
      <c r="BV27" s="174"/>
      <c r="BW27" s="174"/>
      <c r="BX27" s="175"/>
      <c r="BY27" s="173">
        <f>SUM(BY29:CC57)</f>
        <v>23.998151350000004</v>
      </c>
      <c r="BZ27" s="174"/>
      <c r="CA27" s="174"/>
      <c r="CB27" s="174"/>
      <c r="CC27" s="175"/>
      <c r="CD27" s="173">
        <f>SUM(CD29:CH57)</f>
        <v>23.998151350000004</v>
      </c>
      <c r="CE27" s="174"/>
      <c r="CF27" s="174"/>
      <c r="CG27" s="174"/>
      <c r="CH27" s="175"/>
      <c r="CI27" s="173">
        <v>24</v>
      </c>
      <c r="CJ27" s="174"/>
      <c r="CK27" s="174"/>
      <c r="CL27" s="174"/>
      <c r="CM27" s="175"/>
      <c r="CN27" s="173">
        <f>SUM(CN29:CR57)</f>
        <v>23.998151350000004</v>
      </c>
      <c r="CO27" s="174"/>
      <c r="CP27" s="174"/>
      <c r="CQ27" s="174"/>
      <c r="CR27" s="175"/>
      <c r="CS27" s="173">
        <f>SUM(CS29:CW57)</f>
        <v>18.717451349999997</v>
      </c>
      <c r="CT27" s="174"/>
      <c r="CU27" s="174"/>
      <c r="CV27" s="174"/>
      <c r="CW27" s="175"/>
      <c r="CX27" s="173">
        <f>SUM(CX29:DE57)</f>
        <v>18.717451349999997</v>
      </c>
      <c r="CY27" s="174"/>
      <c r="CZ27" s="174"/>
      <c r="DA27" s="174"/>
      <c r="DB27" s="174"/>
      <c r="DC27" s="174"/>
      <c r="DD27" s="174"/>
      <c r="DE27" s="175"/>
      <c r="DF27" s="173"/>
      <c r="DG27" s="174"/>
      <c r="DH27" s="175"/>
      <c r="DI27" s="173"/>
      <c r="DJ27" s="174"/>
      <c r="DK27" s="174"/>
      <c r="DL27" s="174"/>
      <c r="DM27" s="174"/>
      <c r="DN27" s="174"/>
      <c r="DO27" s="175"/>
      <c r="DP27" s="173">
        <f>DP29</f>
        <v>-0.02438528000000062</v>
      </c>
      <c r="DQ27" s="174"/>
      <c r="DR27" s="174"/>
      <c r="DS27" s="174"/>
      <c r="DT27" s="174"/>
      <c r="DU27" s="174"/>
      <c r="DV27" s="175"/>
      <c r="DW27" s="212">
        <f>SUM(DW29:DW57)</f>
        <v>18.741836629999998</v>
      </c>
      <c r="DX27" s="179"/>
      <c r="DY27" s="180"/>
      <c r="DZ27" s="180"/>
      <c r="EA27" s="180"/>
      <c r="EB27" s="180"/>
      <c r="EC27" s="180"/>
      <c r="ED27" s="181"/>
    </row>
    <row r="28" spans="1:134" s="25" customFormat="1" ht="10.5">
      <c r="A28" s="191"/>
      <c r="B28" s="192"/>
      <c r="C28" s="193"/>
      <c r="D28" s="185" t="s">
        <v>89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76"/>
      <c r="X28" s="177"/>
      <c r="Y28" s="177"/>
      <c r="Z28" s="177"/>
      <c r="AA28" s="177"/>
      <c r="AB28" s="177"/>
      <c r="AC28" s="177"/>
      <c r="AD28" s="177"/>
      <c r="AE28" s="178"/>
      <c r="AF28" s="176"/>
      <c r="AG28" s="177"/>
      <c r="AH28" s="177"/>
      <c r="AI28" s="177"/>
      <c r="AJ28" s="178"/>
      <c r="AK28" s="176"/>
      <c r="AL28" s="177"/>
      <c r="AM28" s="177"/>
      <c r="AN28" s="178"/>
      <c r="AO28" s="176"/>
      <c r="AP28" s="177"/>
      <c r="AQ28" s="177"/>
      <c r="AR28" s="177"/>
      <c r="AS28" s="178"/>
      <c r="AT28" s="176"/>
      <c r="AU28" s="177"/>
      <c r="AV28" s="177"/>
      <c r="AW28" s="178"/>
      <c r="AX28" s="176"/>
      <c r="AY28" s="177"/>
      <c r="AZ28" s="177"/>
      <c r="BA28" s="177"/>
      <c r="BB28" s="178"/>
      <c r="BC28" s="176"/>
      <c r="BD28" s="177"/>
      <c r="BE28" s="177"/>
      <c r="BF28" s="178"/>
      <c r="BG28" s="176"/>
      <c r="BH28" s="177"/>
      <c r="BI28" s="177"/>
      <c r="BJ28" s="177"/>
      <c r="BK28" s="178"/>
      <c r="BL28" s="176"/>
      <c r="BM28" s="177"/>
      <c r="BN28" s="177"/>
      <c r="BO28" s="178"/>
      <c r="BP28" s="176"/>
      <c r="BQ28" s="177"/>
      <c r="BR28" s="177"/>
      <c r="BS28" s="177"/>
      <c r="BT28" s="178"/>
      <c r="BU28" s="176"/>
      <c r="BV28" s="177"/>
      <c r="BW28" s="177"/>
      <c r="BX28" s="178"/>
      <c r="BY28" s="176"/>
      <c r="BZ28" s="177"/>
      <c r="CA28" s="177"/>
      <c r="CB28" s="177"/>
      <c r="CC28" s="178"/>
      <c r="CD28" s="176"/>
      <c r="CE28" s="177"/>
      <c r="CF28" s="177"/>
      <c r="CG28" s="177"/>
      <c r="CH28" s="178"/>
      <c r="CI28" s="176"/>
      <c r="CJ28" s="177"/>
      <c r="CK28" s="177"/>
      <c r="CL28" s="177"/>
      <c r="CM28" s="178"/>
      <c r="CN28" s="176"/>
      <c r="CO28" s="177"/>
      <c r="CP28" s="177"/>
      <c r="CQ28" s="177"/>
      <c r="CR28" s="178"/>
      <c r="CS28" s="176"/>
      <c r="CT28" s="177"/>
      <c r="CU28" s="177"/>
      <c r="CV28" s="177"/>
      <c r="CW28" s="178"/>
      <c r="CX28" s="176"/>
      <c r="CY28" s="177"/>
      <c r="CZ28" s="177"/>
      <c r="DA28" s="177"/>
      <c r="DB28" s="177"/>
      <c r="DC28" s="177"/>
      <c r="DD28" s="177"/>
      <c r="DE28" s="178"/>
      <c r="DF28" s="176"/>
      <c r="DG28" s="177"/>
      <c r="DH28" s="178"/>
      <c r="DI28" s="176"/>
      <c r="DJ28" s="177"/>
      <c r="DK28" s="177"/>
      <c r="DL28" s="177"/>
      <c r="DM28" s="177"/>
      <c r="DN28" s="177"/>
      <c r="DO28" s="178"/>
      <c r="DP28" s="176"/>
      <c r="DQ28" s="177"/>
      <c r="DR28" s="177"/>
      <c r="DS28" s="177"/>
      <c r="DT28" s="177"/>
      <c r="DU28" s="177"/>
      <c r="DV28" s="178"/>
      <c r="DW28" s="213"/>
      <c r="DX28" s="182"/>
      <c r="DY28" s="183"/>
      <c r="DZ28" s="183"/>
      <c r="EA28" s="183"/>
      <c r="EB28" s="183"/>
      <c r="EC28" s="183"/>
      <c r="ED28" s="184"/>
    </row>
    <row r="29" spans="1:134" s="24" customFormat="1" ht="23.25" customHeight="1">
      <c r="A29" s="156" t="s">
        <v>10</v>
      </c>
      <c r="B29" s="156"/>
      <c r="C29" s="156"/>
      <c r="D29" s="169" t="s">
        <v>200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1"/>
      <c r="W29" s="152"/>
      <c r="X29" s="152"/>
      <c r="Y29" s="152"/>
      <c r="Z29" s="152"/>
      <c r="AA29" s="152"/>
      <c r="AB29" s="152"/>
      <c r="AC29" s="152"/>
      <c r="AD29" s="152"/>
      <c r="AE29" s="152"/>
      <c r="AF29" s="152">
        <f>AO29+AX29+BG29+BP29</f>
        <v>5.2807</v>
      </c>
      <c r="AG29" s="152"/>
      <c r="AH29" s="152"/>
      <c r="AI29" s="152"/>
      <c r="AJ29" s="152"/>
      <c r="AK29" s="152">
        <f>BC29</f>
        <v>5.25631472</v>
      </c>
      <c r="AL29" s="152"/>
      <c r="AM29" s="152"/>
      <c r="AN29" s="152"/>
      <c r="AO29" s="152">
        <v>0</v>
      </c>
      <c r="AP29" s="152"/>
      <c r="AQ29" s="152"/>
      <c r="AR29" s="152"/>
      <c r="AS29" s="152"/>
      <c r="AT29" s="152">
        <f>AO29</f>
        <v>0</v>
      </c>
      <c r="AU29" s="152"/>
      <c r="AV29" s="152"/>
      <c r="AW29" s="152"/>
      <c r="AX29" s="152">
        <v>5.2807</v>
      </c>
      <c r="AY29" s="152"/>
      <c r="AZ29" s="152"/>
      <c r="BA29" s="152"/>
      <c r="BB29" s="152"/>
      <c r="BC29" s="152">
        <f>5256314.72/1000000</f>
        <v>5.25631472</v>
      </c>
      <c r="BD29" s="152"/>
      <c r="BE29" s="152"/>
      <c r="BF29" s="152"/>
      <c r="BG29" s="152">
        <v>0</v>
      </c>
      <c r="BH29" s="152"/>
      <c r="BI29" s="152"/>
      <c r="BJ29" s="152"/>
      <c r="BK29" s="152"/>
      <c r="BL29" s="152">
        <v>0</v>
      </c>
      <c r="BM29" s="152"/>
      <c r="BN29" s="152"/>
      <c r="BO29" s="152"/>
      <c r="BP29" s="152">
        <v>0</v>
      </c>
      <c r="BQ29" s="152"/>
      <c r="BR29" s="152"/>
      <c r="BS29" s="152"/>
      <c r="BT29" s="152"/>
      <c r="BU29" s="152">
        <v>0</v>
      </c>
      <c r="BV29" s="152"/>
      <c r="BW29" s="152"/>
      <c r="BX29" s="152"/>
      <c r="BY29" s="152">
        <f>BC29</f>
        <v>5.25631472</v>
      </c>
      <c r="BZ29" s="152"/>
      <c r="CA29" s="152"/>
      <c r="CB29" s="152"/>
      <c r="CC29" s="152"/>
      <c r="CD29" s="152">
        <f>BC29</f>
        <v>5.25631472</v>
      </c>
      <c r="CE29" s="152"/>
      <c r="CF29" s="152"/>
      <c r="CG29" s="152"/>
      <c r="CH29" s="152"/>
      <c r="CI29" s="152">
        <f>BY29</f>
        <v>5.25631472</v>
      </c>
      <c r="CJ29" s="152"/>
      <c r="CK29" s="152"/>
      <c r="CL29" s="152"/>
      <c r="CM29" s="152"/>
      <c r="CN29" s="152">
        <f>BC29</f>
        <v>5.25631472</v>
      </c>
      <c r="CO29" s="152"/>
      <c r="CP29" s="152"/>
      <c r="CQ29" s="152"/>
      <c r="CR29" s="152"/>
      <c r="CS29" s="152">
        <f>BC29-AX29</f>
        <v>-0.02438528000000062</v>
      </c>
      <c r="CT29" s="152"/>
      <c r="CU29" s="152"/>
      <c r="CV29" s="152"/>
      <c r="CW29" s="152"/>
      <c r="CX29" s="149">
        <f>BC29-AX29</f>
        <v>-0.02438528000000062</v>
      </c>
      <c r="CY29" s="150"/>
      <c r="CZ29" s="150"/>
      <c r="DA29" s="150"/>
      <c r="DB29" s="150"/>
      <c r="DC29" s="150"/>
      <c r="DD29" s="150"/>
      <c r="DE29" s="151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>
        <f>CX29</f>
        <v>-0.02438528000000062</v>
      </c>
      <c r="DQ29" s="152"/>
      <c r="DR29" s="152"/>
      <c r="DS29" s="152"/>
      <c r="DT29" s="152"/>
      <c r="DU29" s="152"/>
      <c r="DV29" s="152"/>
      <c r="DW29" s="36"/>
      <c r="DX29" s="153"/>
      <c r="DY29" s="153"/>
      <c r="DZ29" s="153"/>
      <c r="EA29" s="153"/>
      <c r="EB29" s="153"/>
      <c r="EC29" s="153"/>
      <c r="ED29" s="153"/>
    </row>
    <row r="30" spans="1:134" s="24" customFormat="1" ht="46.5" customHeight="1">
      <c r="A30" s="156" t="s">
        <v>88</v>
      </c>
      <c r="B30" s="156"/>
      <c r="C30" s="156"/>
      <c r="D30" s="157" t="s">
        <v>223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>
        <f>BU30</f>
        <v>0.29025455</v>
      </c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4">
        <f>290254.55/1000000</f>
        <v>0.29025455</v>
      </c>
      <c r="BV30" s="155"/>
      <c r="BW30" s="155"/>
      <c r="BX30" s="155"/>
      <c r="BY30" s="152">
        <f>BU30</f>
        <v>0.29025455</v>
      </c>
      <c r="BZ30" s="152"/>
      <c r="CA30" s="152"/>
      <c r="CB30" s="152"/>
      <c r="CC30" s="152"/>
      <c r="CD30" s="152">
        <f>BU30</f>
        <v>0.29025455</v>
      </c>
      <c r="CE30" s="152"/>
      <c r="CF30" s="152"/>
      <c r="CG30" s="152"/>
      <c r="CH30" s="152"/>
      <c r="CI30" s="152">
        <f aca="true" t="shared" si="0" ref="CI30:CI57">AK30</f>
        <v>0.29025455</v>
      </c>
      <c r="CJ30" s="152"/>
      <c r="CK30" s="152"/>
      <c r="CL30" s="152"/>
      <c r="CM30" s="152"/>
      <c r="CN30" s="152">
        <f aca="true" t="shared" si="1" ref="CN30:CN57">AK30</f>
        <v>0.29025455</v>
      </c>
      <c r="CO30" s="152"/>
      <c r="CP30" s="152"/>
      <c r="CQ30" s="152"/>
      <c r="CR30" s="152"/>
      <c r="CS30" s="152">
        <f>BU30</f>
        <v>0.29025455</v>
      </c>
      <c r="CT30" s="152"/>
      <c r="CU30" s="152"/>
      <c r="CV30" s="152"/>
      <c r="CW30" s="152"/>
      <c r="CX30" s="149">
        <f aca="true" t="shared" si="2" ref="CX30:CX57">AK30</f>
        <v>0.29025455</v>
      </c>
      <c r="CY30" s="150"/>
      <c r="CZ30" s="150"/>
      <c r="DA30" s="150"/>
      <c r="DB30" s="150"/>
      <c r="DC30" s="150"/>
      <c r="DD30" s="150"/>
      <c r="DE30" s="151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36">
        <f>CX30</f>
        <v>0.29025455</v>
      </c>
      <c r="DX30" s="153"/>
      <c r="DY30" s="153"/>
      <c r="DZ30" s="153"/>
      <c r="EA30" s="153"/>
      <c r="EB30" s="153"/>
      <c r="EC30" s="153"/>
      <c r="ED30" s="153"/>
    </row>
    <row r="31" spans="1:134" s="24" customFormat="1" ht="33" customHeight="1">
      <c r="A31" s="156" t="s">
        <v>154</v>
      </c>
      <c r="B31" s="156"/>
      <c r="C31" s="156"/>
      <c r="D31" s="157" t="s">
        <v>224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>
        <f>BU31</f>
        <v>0.55860949</v>
      </c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4">
        <f>558609.49/1000000</f>
        <v>0.55860949</v>
      </c>
      <c r="BV31" s="155"/>
      <c r="BW31" s="155"/>
      <c r="BX31" s="155"/>
      <c r="BY31" s="152">
        <f aca="true" t="shared" si="3" ref="BY31:BY57">BU31</f>
        <v>0.55860949</v>
      </c>
      <c r="BZ31" s="152"/>
      <c r="CA31" s="152"/>
      <c r="CB31" s="152"/>
      <c r="CC31" s="152"/>
      <c r="CD31" s="152">
        <f aca="true" t="shared" si="4" ref="CD31:CD57">BU31</f>
        <v>0.55860949</v>
      </c>
      <c r="CE31" s="152"/>
      <c r="CF31" s="152"/>
      <c r="CG31" s="152"/>
      <c r="CH31" s="152"/>
      <c r="CI31" s="152">
        <f t="shared" si="0"/>
        <v>0.55860949</v>
      </c>
      <c r="CJ31" s="152"/>
      <c r="CK31" s="152"/>
      <c r="CL31" s="152"/>
      <c r="CM31" s="152"/>
      <c r="CN31" s="152">
        <f t="shared" si="1"/>
        <v>0.55860949</v>
      </c>
      <c r="CO31" s="152"/>
      <c r="CP31" s="152"/>
      <c r="CQ31" s="152"/>
      <c r="CR31" s="152"/>
      <c r="CS31" s="152">
        <f aca="true" t="shared" si="5" ref="CS31:CS57">BU31</f>
        <v>0.55860949</v>
      </c>
      <c r="CT31" s="152"/>
      <c r="CU31" s="152"/>
      <c r="CV31" s="152"/>
      <c r="CW31" s="152"/>
      <c r="CX31" s="149">
        <f t="shared" si="2"/>
        <v>0.55860949</v>
      </c>
      <c r="CY31" s="150"/>
      <c r="CZ31" s="150"/>
      <c r="DA31" s="150"/>
      <c r="DB31" s="150"/>
      <c r="DC31" s="150"/>
      <c r="DD31" s="150"/>
      <c r="DE31" s="151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36">
        <f aca="true" t="shared" si="6" ref="DW31:DW57">CX31</f>
        <v>0.55860949</v>
      </c>
      <c r="DX31" s="153"/>
      <c r="DY31" s="153"/>
      <c r="DZ31" s="153"/>
      <c r="EA31" s="153"/>
      <c r="EB31" s="153"/>
      <c r="EC31" s="153"/>
      <c r="ED31" s="153"/>
    </row>
    <row r="32" spans="1:134" s="24" customFormat="1" ht="45" customHeight="1">
      <c r="A32" s="156" t="s">
        <v>153</v>
      </c>
      <c r="B32" s="156"/>
      <c r="C32" s="156"/>
      <c r="D32" s="157" t="s">
        <v>239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>
        <f>BU32</f>
        <v>1.8418388</v>
      </c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4">
        <f>1841838.8/1000000</f>
        <v>1.8418388</v>
      </c>
      <c r="BV32" s="155"/>
      <c r="BW32" s="155"/>
      <c r="BX32" s="155"/>
      <c r="BY32" s="152">
        <f t="shared" si="3"/>
        <v>1.8418388</v>
      </c>
      <c r="BZ32" s="152"/>
      <c r="CA32" s="152"/>
      <c r="CB32" s="152"/>
      <c r="CC32" s="152"/>
      <c r="CD32" s="152">
        <f t="shared" si="4"/>
        <v>1.8418388</v>
      </c>
      <c r="CE32" s="152"/>
      <c r="CF32" s="152"/>
      <c r="CG32" s="152"/>
      <c r="CH32" s="152"/>
      <c r="CI32" s="152">
        <f t="shared" si="0"/>
        <v>1.8418388</v>
      </c>
      <c r="CJ32" s="152"/>
      <c r="CK32" s="152"/>
      <c r="CL32" s="152"/>
      <c r="CM32" s="152"/>
      <c r="CN32" s="152">
        <f t="shared" si="1"/>
        <v>1.8418388</v>
      </c>
      <c r="CO32" s="152"/>
      <c r="CP32" s="152"/>
      <c r="CQ32" s="152"/>
      <c r="CR32" s="152"/>
      <c r="CS32" s="152">
        <f t="shared" si="5"/>
        <v>1.8418388</v>
      </c>
      <c r="CT32" s="152"/>
      <c r="CU32" s="152"/>
      <c r="CV32" s="152"/>
      <c r="CW32" s="152"/>
      <c r="CX32" s="149">
        <f t="shared" si="2"/>
        <v>1.8418388</v>
      </c>
      <c r="CY32" s="150"/>
      <c r="CZ32" s="150"/>
      <c r="DA32" s="150"/>
      <c r="DB32" s="150"/>
      <c r="DC32" s="150"/>
      <c r="DD32" s="150"/>
      <c r="DE32" s="151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36">
        <f t="shared" si="6"/>
        <v>1.8418388</v>
      </c>
      <c r="DX32" s="153"/>
      <c r="DY32" s="153"/>
      <c r="DZ32" s="153"/>
      <c r="EA32" s="153"/>
      <c r="EB32" s="153"/>
      <c r="EC32" s="153"/>
      <c r="ED32" s="153"/>
    </row>
    <row r="33" spans="1:134" s="24" customFormat="1" ht="56.25" customHeight="1">
      <c r="A33" s="156" t="s">
        <v>152</v>
      </c>
      <c r="B33" s="156"/>
      <c r="C33" s="156"/>
      <c r="D33" s="157" t="s">
        <v>240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>
        <f aca="true" t="shared" si="7" ref="AK33:AK57">BU33</f>
        <v>0.17019744</v>
      </c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4">
        <f>170197.44/1000000</f>
        <v>0.17019744</v>
      </c>
      <c r="BV33" s="155"/>
      <c r="BW33" s="155"/>
      <c r="BX33" s="155"/>
      <c r="BY33" s="152">
        <f t="shared" si="3"/>
        <v>0.17019744</v>
      </c>
      <c r="BZ33" s="152"/>
      <c r="CA33" s="152"/>
      <c r="CB33" s="152"/>
      <c r="CC33" s="152"/>
      <c r="CD33" s="152">
        <f t="shared" si="4"/>
        <v>0.17019744</v>
      </c>
      <c r="CE33" s="152"/>
      <c r="CF33" s="152"/>
      <c r="CG33" s="152"/>
      <c r="CH33" s="152"/>
      <c r="CI33" s="152">
        <f t="shared" si="0"/>
        <v>0.17019744</v>
      </c>
      <c r="CJ33" s="152"/>
      <c r="CK33" s="152"/>
      <c r="CL33" s="152"/>
      <c r="CM33" s="152"/>
      <c r="CN33" s="152">
        <f t="shared" si="1"/>
        <v>0.17019744</v>
      </c>
      <c r="CO33" s="152"/>
      <c r="CP33" s="152"/>
      <c r="CQ33" s="152"/>
      <c r="CR33" s="152"/>
      <c r="CS33" s="152">
        <f t="shared" si="5"/>
        <v>0.17019744</v>
      </c>
      <c r="CT33" s="152"/>
      <c r="CU33" s="152"/>
      <c r="CV33" s="152"/>
      <c r="CW33" s="152"/>
      <c r="CX33" s="149">
        <f t="shared" si="2"/>
        <v>0.17019744</v>
      </c>
      <c r="CY33" s="150"/>
      <c r="CZ33" s="150"/>
      <c r="DA33" s="150"/>
      <c r="DB33" s="150"/>
      <c r="DC33" s="150"/>
      <c r="DD33" s="150"/>
      <c r="DE33" s="151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36">
        <f t="shared" si="6"/>
        <v>0.17019744</v>
      </c>
      <c r="DX33" s="153"/>
      <c r="DY33" s="153"/>
      <c r="DZ33" s="153"/>
      <c r="EA33" s="153"/>
      <c r="EB33" s="153"/>
      <c r="EC33" s="153"/>
      <c r="ED33" s="153"/>
    </row>
    <row r="34" spans="1:134" s="24" customFormat="1" ht="35.25" customHeight="1">
      <c r="A34" s="156" t="s">
        <v>151</v>
      </c>
      <c r="B34" s="156"/>
      <c r="C34" s="156"/>
      <c r="D34" s="157" t="s">
        <v>227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>
        <f t="shared" si="7"/>
        <v>0.57345055</v>
      </c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4">
        <f>573450.55/1000000</f>
        <v>0.57345055</v>
      </c>
      <c r="BV34" s="155"/>
      <c r="BW34" s="155"/>
      <c r="BX34" s="155"/>
      <c r="BY34" s="152">
        <f t="shared" si="3"/>
        <v>0.57345055</v>
      </c>
      <c r="BZ34" s="152"/>
      <c r="CA34" s="152"/>
      <c r="CB34" s="152"/>
      <c r="CC34" s="152"/>
      <c r="CD34" s="152">
        <f t="shared" si="4"/>
        <v>0.57345055</v>
      </c>
      <c r="CE34" s="152"/>
      <c r="CF34" s="152"/>
      <c r="CG34" s="152"/>
      <c r="CH34" s="152"/>
      <c r="CI34" s="152">
        <f t="shared" si="0"/>
        <v>0.57345055</v>
      </c>
      <c r="CJ34" s="152"/>
      <c r="CK34" s="152"/>
      <c r="CL34" s="152"/>
      <c r="CM34" s="152"/>
      <c r="CN34" s="152">
        <f t="shared" si="1"/>
        <v>0.57345055</v>
      </c>
      <c r="CO34" s="152"/>
      <c r="CP34" s="152"/>
      <c r="CQ34" s="152"/>
      <c r="CR34" s="152"/>
      <c r="CS34" s="152">
        <f t="shared" si="5"/>
        <v>0.57345055</v>
      </c>
      <c r="CT34" s="152"/>
      <c r="CU34" s="152"/>
      <c r="CV34" s="152"/>
      <c r="CW34" s="152"/>
      <c r="CX34" s="149">
        <f t="shared" si="2"/>
        <v>0.57345055</v>
      </c>
      <c r="CY34" s="150"/>
      <c r="CZ34" s="150"/>
      <c r="DA34" s="150"/>
      <c r="DB34" s="150"/>
      <c r="DC34" s="150"/>
      <c r="DD34" s="150"/>
      <c r="DE34" s="151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36">
        <f t="shared" si="6"/>
        <v>0.57345055</v>
      </c>
      <c r="DX34" s="153"/>
      <c r="DY34" s="153"/>
      <c r="DZ34" s="153"/>
      <c r="EA34" s="153"/>
      <c r="EB34" s="153"/>
      <c r="EC34" s="153"/>
      <c r="ED34" s="153"/>
    </row>
    <row r="35" spans="1:134" s="24" customFormat="1" ht="45" customHeight="1">
      <c r="A35" s="156" t="s">
        <v>150</v>
      </c>
      <c r="B35" s="156"/>
      <c r="C35" s="156"/>
      <c r="D35" s="157" t="s">
        <v>228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>
        <f t="shared" si="7"/>
        <v>0.38244353000000003</v>
      </c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4">
        <f>382443.53/1000000</f>
        <v>0.38244353000000003</v>
      </c>
      <c r="BV35" s="155"/>
      <c r="BW35" s="155"/>
      <c r="BX35" s="155"/>
      <c r="BY35" s="152">
        <f t="shared" si="3"/>
        <v>0.38244353000000003</v>
      </c>
      <c r="BZ35" s="152"/>
      <c r="CA35" s="152"/>
      <c r="CB35" s="152"/>
      <c r="CC35" s="152"/>
      <c r="CD35" s="152">
        <f t="shared" si="4"/>
        <v>0.38244353000000003</v>
      </c>
      <c r="CE35" s="152"/>
      <c r="CF35" s="152"/>
      <c r="CG35" s="152"/>
      <c r="CH35" s="152"/>
      <c r="CI35" s="152">
        <f t="shared" si="0"/>
        <v>0.38244353000000003</v>
      </c>
      <c r="CJ35" s="152"/>
      <c r="CK35" s="152"/>
      <c r="CL35" s="152"/>
      <c r="CM35" s="152"/>
      <c r="CN35" s="152">
        <f t="shared" si="1"/>
        <v>0.38244353000000003</v>
      </c>
      <c r="CO35" s="152"/>
      <c r="CP35" s="152"/>
      <c r="CQ35" s="152"/>
      <c r="CR35" s="152"/>
      <c r="CS35" s="152">
        <f t="shared" si="5"/>
        <v>0.38244353000000003</v>
      </c>
      <c r="CT35" s="152"/>
      <c r="CU35" s="152"/>
      <c r="CV35" s="152"/>
      <c r="CW35" s="152"/>
      <c r="CX35" s="149">
        <f t="shared" si="2"/>
        <v>0.38244353000000003</v>
      </c>
      <c r="CY35" s="150"/>
      <c r="CZ35" s="150"/>
      <c r="DA35" s="150"/>
      <c r="DB35" s="150"/>
      <c r="DC35" s="150"/>
      <c r="DD35" s="150"/>
      <c r="DE35" s="151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36">
        <f t="shared" si="6"/>
        <v>0.38244353000000003</v>
      </c>
      <c r="DX35" s="153"/>
      <c r="DY35" s="153"/>
      <c r="DZ35" s="153"/>
      <c r="EA35" s="153"/>
      <c r="EB35" s="153"/>
      <c r="EC35" s="153"/>
      <c r="ED35" s="153"/>
    </row>
    <row r="36" spans="1:134" s="24" customFormat="1" ht="36.75" customHeight="1">
      <c r="A36" s="156" t="s">
        <v>149</v>
      </c>
      <c r="B36" s="156"/>
      <c r="C36" s="156"/>
      <c r="D36" s="158" t="s">
        <v>229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>
        <f t="shared" si="7"/>
        <v>0.17130075</v>
      </c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4">
        <f>171300.75/1000000</f>
        <v>0.17130075</v>
      </c>
      <c r="BV36" s="155"/>
      <c r="BW36" s="155"/>
      <c r="BX36" s="155"/>
      <c r="BY36" s="152">
        <f t="shared" si="3"/>
        <v>0.17130075</v>
      </c>
      <c r="BZ36" s="152"/>
      <c r="CA36" s="152"/>
      <c r="CB36" s="152"/>
      <c r="CC36" s="152"/>
      <c r="CD36" s="152">
        <f t="shared" si="4"/>
        <v>0.17130075</v>
      </c>
      <c r="CE36" s="152"/>
      <c r="CF36" s="152"/>
      <c r="CG36" s="152"/>
      <c r="CH36" s="152"/>
      <c r="CI36" s="152">
        <f t="shared" si="0"/>
        <v>0.17130075</v>
      </c>
      <c r="CJ36" s="152"/>
      <c r="CK36" s="152"/>
      <c r="CL36" s="152"/>
      <c r="CM36" s="152"/>
      <c r="CN36" s="152">
        <f t="shared" si="1"/>
        <v>0.17130075</v>
      </c>
      <c r="CO36" s="152"/>
      <c r="CP36" s="152"/>
      <c r="CQ36" s="152"/>
      <c r="CR36" s="152"/>
      <c r="CS36" s="152">
        <f t="shared" si="5"/>
        <v>0.17130075</v>
      </c>
      <c r="CT36" s="152"/>
      <c r="CU36" s="152"/>
      <c r="CV36" s="152"/>
      <c r="CW36" s="152"/>
      <c r="CX36" s="149">
        <f t="shared" si="2"/>
        <v>0.17130075</v>
      </c>
      <c r="CY36" s="150"/>
      <c r="CZ36" s="150"/>
      <c r="DA36" s="150"/>
      <c r="DB36" s="150"/>
      <c r="DC36" s="150"/>
      <c r="DD36" s="150"/>
      <c r="DE36" s="151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36">
        <f t="shared" si="6"/>
        <v>0.17130075</v>
      </c>
      <c r="DX36" s="153"/>
      <c r="DY36" s="153"/>
      <c r="DZ36" s="153"/>
      <c r="EA36" s="153"/>
      <c r="EB36" s="153"/>
      <c r="EC36" s="153"/>
      <c r="ED36" s="153"/>
    </row>
    <row r="37" spans="1:134" s="24" customFormat="1" ht="45.75" customHeight="1">
      <c r="A37" s="156" t="s">
        <v>148</v>
      </c>
      <c r="B37" s="156"/>
      <c r="C37" s="156"/>
      <c r="D37" s="157" t="s">
        <v>230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>
        <f t="shared" si="7"/>
        <v>0.34605875</v>
      </c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4">
        <f>346058.75/1000000</f>
        <v>0.34605875</v>
      </c>
      <c r="BV37" s="155"/>
      <c r="BW37" s="155"/>
      <c r="BX37" s="155"/>
      <c r="BY37" s="152">
        <f t="shared" si="3"/>
        <v>0.34605875</v>
      </c>
      <c r="BZ37" s="152"/>
      <c r="CA37" s="152"/>
      <c r="CB37" s="152"/>
      <c r="CC37" s="152"/>
      <c r="CD37" s="152">
        <f t="shared" si="4"/>
        <v>0.34605875</v>
      </c>
      <c r="CE37" s="152"/>
      <c r="CF37" s="152"/>
      <c r="CG37" s="152"/>
      <c r="CH37" s="152"/>
      <c r="CI37" s="152">
        <f t="shared" si="0"/>
        <v>0.34605875</v>
      </c>
      <c r="CJ37" s="152"/>
      <c r="CK37" s="152"/>
      <c r="CL37" s="152"/>
      <c r="CM37" s="152"/>
      <c r="CN37" s="152">
        <f t="shared" si="1"/>
        <v>0.34605875</v>
      </c>
      <c r="CO37" s="152"/>
      <c r="CP37" s="152"/>
      <c r="CQ37" s="152"/>
      <c r="CR37" s="152"/>
      <c r="CS37" s="152">
        <f t="shared" si="5"/>
        <v>0.34605875</v>
      </c>
      <c r="CT37" s="152"/>
      <c r="CU37" s="152"/>
      <c r="CV37" s="152"/>
      <c r="CW37" s="152"/>
      <c r="CX37" s="149">
        <f t="shared" si="2"/>
        <v>0.34605875</v>
      </c>
      <c r="CY37" s="150"/>
      <c r="CZ37" s="150"/>
      <c r="DA37" s="150"/>
      <c r="DB37" s="150"/>
      <c r="DC37" s="150"/>
      <c r="DD37" s="150"/>
      <c r="DE37" s="151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36">
        <f t="shared" si="6"/>
        <v>0.34605875</v>
      </c>
      <c r="DX37" s="153"/>
      <c r="DY37" s="153"/>
      <c r="DZ37" s="153"/>
      <c r="EA37" s="153"/>
      <c r="EB37" s="153"/>
      <c r="EC37" s="153"/>
      <c r="ED37" s="153"/>
    </row>
    <row r="38" spans="1:134" s="24" customFormat="1" ht="47.25" customHeight="1">
      <c r="A38" s="156" t="s">
        <v>147</v>
      </c>
      <c r="B38" s="156"/>
      <c r="C38" s="156"/>
      <c r="D38" s="158" t="s">
        <v>231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>
        <f t="shared" si="7"/>
        <v>0.9159354000000001</v>
      </c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4">
        <f>915935.4/1000000</f>
        <v>0.9159354000000001</v>
      </c>
      <c r="BV38" s="155"/>
      <c r="BW38" s="155"/>
      <c r="BX38" s="155"/>
      <c r="BY38" s="152">
        <f t="shared" si="3"/>
        <v>0.9159354000000001</v>
      </c>
      <c r="BZ38" s="152"/>
      <c r="CA38" s="152"/>
      <c r="CB38" s="152"/>
      <c r="CC38" s="152"/>
      <c r="CD38" s="152">
        <f t="shared" si="4"/>
        <v>0.9159354000000001</v>
      </c>
      <c r="CE38" s="152"/>
      <c r="CF38" s="152"/>
      <c r="CG38" s="152"/>
      <c r="CH38" s="152"/>
      <c r="CI38" s="152">
        <f t="shared" si="0"/>
        <v>0.9159354000000001</v>
      </c>
      <c r="CJ38" s="152"/>
      <c r="CK38" s="152"/>
      <c r="CL38" s="152"/>
      <c r="CM38" s="152"/>
      <c r="CN38" s="152">
        <f t="shared" si="1"/>
        <v>0.9159354000000001</v>
      </c>
      <c r="CO38" s="152"/>
      <c r="CP38" s="152"/>
      <c r="CQ38" s="152"/>
      <c r="CR38" s="152"/>
      <c r="CS38" s="152">
        <f t="shared" si="5"/>
        <v>0.9159354000000001</v>
      </c>
      <c r="CT38" s="152"/>
      <c r="CU38" s="152"/>
      <c r="CV38" s="152"/>
      <c r="CW38" s="152"/>
      <c r="CX38" s="149">
        <f t="shared" si="2"/>
        <v>0.9159354000000001</v>
      </c>
      <c r="CY38" s="150"/>
      <c r="CZ38" s="150"/>
      <c r="DA38" s="150"/>
      <c r="DB38" s="150"/>
      <c r="DC38" s="150"/>
      <c r="DD38" s="150"/>
      <c r="DE38" s="151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36">
        <f t="shared" si="6"/>
        <v>0.9159354000000001</v>
      </c>
      <c r="DX38" s="153"/>
      <c r="DY38" s="153"/>
      <c r="DZ38" s="153"/>
      <c r="EA38" s="153"/>
      <c r="EB38" s="153"/>
      <c r="EC38" s="153"/>
      <c r="ED38" s="153"/>
    </row>
    <row r="39" spans="1:134" s="24" customFormat="1" ht="25.5" customHeight="1">
      <c r="A39" s="156" t="s">
        <v>146</v>
      </c>
      <c r="B39" s="156"/>
      <c r="C39" s="156"/>
      <c r="D39" s="157" t="s">
        <v>194</v>
      </c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>
        <f t="shared" si="7"/>
        <v>0.31563133000000004</v>
      </c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4">
        <f>315631.33/1000000</f>
        <v>0.31563133000000004</v>
      </c>
      <c r="BV39" s="155"/>
      <c r="BW39" s="155"/>
      <c r="BX39" s="155"/>
      <c r="BY39" s="152">
        <f t="shared" si="3"/>
        <v>0.31563133000000004</v>
      </c>
      <c r="BZ39" s="152"/>
      <c r="CA39" s="152"/>
      <c r="CB39" s="152"/>
      <c r="CC39" s="152"/>
      <c r="CD39" s="152">
        <f t="shared" si="4"/>
        <v>0.31563133000000004</v>
      </c>
      <c r="CE39" s="152"/>
      <c r="CF39" s="152"/>
      <c r="CG39" s="152"/>
      <c r="CH39" s="152"/>
      <c r="CI39" s="152">
        <f t="shared" si="0"/>
        <v>0.31563133000000004</v>
      </c>
      <c r="CJ39" s="152"/>
      <c r="CK39" s="152"/>
      <c r="CL39" s="152"/>
      <c r="CM39" s="152"/>
      <c r="CN39" s="152">
        <f t="shared" si="1"/>
        <v>0.31563133000000004</v>
      </c>
      <c r="CO39" s="152"/>
      <c r="CP39" s="152"/>
      <c r="CQ39" s="152"/>
      <c r="CR39" s="152"/>
      <c r="CS39" s="152">
        <f t="shared" si="5"/>
        <v>0.31563133000000004</v>
      </c>
      <c r="CT39" s="152"/>
      <c r="CU39" s="152"/>
      <c r="CV39" s="152"/>
      <c r="CW39" s="152"/>
      <c r="CX39" s="149">
        <f t="shared" si="2"/>
        <v>0.31563133000000004</v>
      </c>
      <c r="CY39" s="150"/>
      <c r="CZ39" s="150"/>
      <c r="DA39" s="150"/>
      <c r="DB39" s="150"/>
      <c r="DC39" s="150"/>
      <c r="DD39" s="150"/>
      <c r="DE39" s="151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36">
        <f t="shared" si="6"/>
        <v>0.31563133000000004</v>
      </c>
      <c r="DX39" s="153"/>
      <c r="DY39" s="153"/>
      <c r="DZ39" s="153"/>
      <c r="EA39" s="153"/>
      <c r="EB39" s="153"/>
      <c r="EC39" s="153"/>
      <c r="ED39" s="153"/>
    </row>
    <row r="40" spans="1:134" s="24" customFormat="1" ht="35.25" customHeight="1">
      <c r="A40" s="156" t="s">
        <v>145</v>
      </c>
      <c r="B40" s="156"/>
      <c r="C40" s="156"/>
      <c r="D40" s="157" t="s">
        <v>232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>
        <f t="shared" si="7"/>
        <v>0.33224054</v>
      </c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4">
        <f>332240.54/1000000</f>
        <v>0.33224054</v>
      </c>
      <c r="BV40" s="155"/>
      <c r="BW40" s="155"/>
      <c r="BX40" s="155"/>
      <c r="BY40" s="152">
        <f t="shared" si="3"/>
        <v>0.33224054</v>
      </c>
      <c r="BZ40" s="152"/>
      <c r="CA40" s="152"/>
      <c r="CB40" s="152"/>
      <c r="CC40" s="152"/>
      <c r="CD40" s="152">
        <f t="shared" si="4"/>
        <v>0.33224054</v>
      </c>
      <c r="CE40" s="152"/>
      <c r="CF40" s="152"/>
      <c r="CG40" s="152"/>
      <c r="CH40" s="152"/>
      <c r="CI40" s="152">
        <f t="shared" si="0"/>
        <v>0.33224054</v>
      </c>
      <c r="CJ40" s="152"/>
      <c r="CK40" s="152"/>
      <c r="CL40" s="152"/>
      <c r="CM40" s="152"/>
      <c r="CN40" s="152">
        <f t="shared" si="1"/>
        <v>0.33224054</v>
      </c>
      <c r="CO40" s="152"/>
      <c r="CP40" s="152"/>
      <c r="CQ40" s="152"/>
      <c r="CR40" s="152"/>
      <c r="CS40" s="152">
        <f t="shared" si="5"/>
        <v>0.33224054</v>
      </c>
      <c r="CT40" s="152"/>
      <c r="CU40" s="152"/>
      <c r="CV40" s="152"/>
      <c r="CW40" s="152"/>
      <c r="CX40" s="149">
        <f t="shared" si="2"/>
        <v>0.33224054</v>
      </c>
      <c r="CY40" s="150"/>
      <c r="CZ40" s="150"/>
      <c r="DA40" s="150"/>
      <c r="DB40" s="150"/>
      <c r="DC40" s="150"/>
      <c r="DD40" s="150"/>
      <c r="DE40" s="151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36">
        <f t="shared" si="6"/>
        <v>0.33224054</v>
      </c>
      <c r="DX40" s="153"/>
      <c r="DY40" s="153"/>
      <c r="DZ40" s="153"/>
      <c r="EA40" s="153"/>
      <c r="EB40" s="153"/>
      <c r="EC40" s="153"/>
      <c r="ED40" s="153"/>
    </row>
    <row r="41" spans="1:134" s="24" customFormat="1" ht="46.5" customHeight="1">
      <c r="A41" s="156" t="s">
        <v>144</v>
      </c>
      <c r="B41" s="156"/>
      <c r="C41" s="156"/>
      <c r="D41" s="157" t="s">
        <v>195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>
        <f t="shared" si="7"/>
        <v>0.3643901</v>
      </c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4">
        <f>364390.1/1000000</f>
        <v>0.3643901</v>
      </c>
      <c r="BV41" s="155"/>
      <c r="BW41" s="155"/>
      <c r="BX41" s="155"/>
      <c r="BY41" s="152">
        <f t="shared" si="3"/>
        <v>0.3643901</v>
      </c>
      <c r="BZ41" s="152"/>
      <c r="CA41" s="152"/>
      <c r="CB41" s="152"/>
      <c r="CC41" s="152"/>
      <c r="CD41" s="152">
        <f t="shared" si="4"/>
        <v>0.3643901</v>
      </c>
      <c r="CE41" s="152"/>
      <c r="CF41" s="152"/>
      <c r="CG41" s="152"/>
      <c r="CH41" s="152"/>
      <c r="CI41" s="152">
        <f t="shared" si="0"/>
        <v>0.3643901</v>
      </c>
      <c r="CJ41" s="152"/>
      <c r="CK41" s="152"/>
      <c r="CL41" s="152"/>
      <c r="CM41" s="152"/>
      <c r="CN41" s="152">
        <f t="shared" si="1"/>
        <v>0.3643901</v>
      </c>
      <c r="CO41" s="152"/>
      <c r="CP41" s="152"/>
      <c r="CQ41" s="152"/>
      <c r="CR41" s="152"/>
      <c r="CS41" s="152">
        <f t="shared" si="5"/>
        <v>0.3643901</v>
      </c>
      <c r="CT41" s="152"/>
      <c r="CU41" s="152"/>
      <c r="CV41" s="152"/>
      <c r="CW41" s="152"/>
      <c r="CX41" s="149">
        <f t="shared" si="2"/>
        <v>0.3643901</v>
      </c>
      <c r="CY41" s="150"/>
      <c r="CZ41" s="150"/>
      <c r="DA41" s="150"/>
      <c r="DB41" s="150"/>
      <c r="DC41" s="150"/>
      <c r="DD41" s="150"/>
      <c r="DE41" s="151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36">
        <f t="shared" si="6"/>
        <v>0.3643901</v>
      </c>
      <c r="DX41" s="153"/>
      <c r="DY41" s="153"/>
      <c r="DZ41" s="153"/>
      <c r="EA41" s="153"/>
      <c r="EB41" s="153"/>
      <c r="EC41" s="153"/>
      <c r="ED41" s="153"/>
    </row>
    <row r="42" spans="1:134" s="24" customFormat="1" ht="12">
      <c r="A42" s="156" t="s">
        <v>143</v>
      </c>
      <c r="B42" s="156"/>
      <c r="C42" s="156"/>
      <c r="D42" s="157" t="s">
        <v>245</v>
      </c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>
        <f t="shared" si="7"/>
        <v>0.05718856</v>
      </c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4">
        <f>57188.56/1000000</f>
        <v>0.05718856</v>
      </c>
      <c r="BV42" s="155"/>
      <c r="BW42" s="155"/>
      <c r="BX42" s="155"/>
      <c r="BY42" s="152">
        <f t="shared" si="3"/>
        <v>0.05718856</v>
      </c>
      <c r="BZ42" s="152"/>
      <c r="CA42" s="152"/>
      <c r="CB42" s="152"/>
      <c r="CC42" s="152"/>
      <c r="CD42" s="152">
        <f t="shared" si="4"/>
        <v>0.05718856</v>
      </c>
      <c r="CE42" s="152"/>
      <c r="CF42" s="152"/>
      <c r="CG42" s="152"/>
      <c r="CH42" s="152"/>
      <c r="CI42" s="152">
        <f t="shared" si="0"/>
        <v>0.05718856</v>
      </c>
      <c r="CJ42" s="152"/>
      <c r="CK42" s="152"/>
      <c r="CL42" s="152"/>
      <c r="CM42" s="152"/>
      <c r="CN42" s="152">
        <f t="shared" si="1"/>
        <v>0.05718856</v>
      </c>
      <c r="CO42" s="152"/>
      <c r="CP42" s="152"/>
      <c r="CQ42" s="152"/>
      <c r="CR42" s="152"/>
      <c r="CS42" s="152">
        <f t="shared" si="5"/>
        <v>0.05718856</v>
      </c>
      <c r="CT42" s="152"/>
      <c r="CU42" s="152"/>
      <c r="CV42" s="152"/>
      <c r="CW42" s="152"/>
      <c r="CX42" s="149">
        <f t="shared" si="2"/>
        <v>0.05718856</v>
      </c>
      <c r="CY42" s="150"/>
      <c r="CZ42" s="150"/>
      <c r="DA42" s="150"/>
      <c r="DB42" s="150"/>
      <c r="DC42" s="150"/>
      <c r="DD42" s="150"/>
      <c r="DE42" s="151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36">
        <f t="shared" si="6"/>
        <v>0.05718856</v>
      </c>
      <c r="DX42" s="153"/>
      <c r="DY42" s="153"/>
      <c r="DZ42" s="153"/>
      <c r="EA42" s="153"/>
      <c r="EB42" s="153"/>
      <c r="EC42" s="153"/>
      <c r="ED42" s="153"/>
    </row>
    <row r="43" spans="1:134" s="24" customFormat="1" ht="57" customHeight="1">
      <c r="A43" s="156" t="s">
        <v>142</v>
      </c>
      <c r="B43" s="156"/>
      <c r="C43" s="156"/>
      <c r="D43" s="157" t="s">
        <v>234</v>
      </c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>
        <f t="shared" si="7"/>
        <v>0.34785937</v>
      </c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4">
        <f>347859.37/1000000</f>
        <v>0.34785937</v>
      </c>
      <c r="BV43" s="155"/>
      <c r="BW43" s="155"/>
      <c r="BX43" s="155"/>
      <c r="BY43" s="152">
        <f t="shared" si="3"/>
        <v>0.34785937</v>
      </c>
      <c r="BZ43" s="152"/>
      <c r="CA43" s="152"/>
      <c r="CB43" s="152"/>
      <c r="CC43" s="152"/>
      <c r="CD43" s="152">
        <f t="shared" si="4"/>
        <v>0.34785937</v>
      </c>
      <c r="CE43" s="152"/>
      <c r="CF43" s="152"/>
      <c r="CG43" s="152"/>
      <c r="CH43" s="152"/>
      <c r="CI43" s="152">
        <f t="shared" si="0"/>
        <v>0.34785937</v>
      </c>
      <c r="CJ43" s="152"/>
      <c r="CK43" s="152"/>
      <c r="CL43" s="152"/>
      <c r="CM43" s="152"/>
      <c r="CN43" s="152">
        <f t="shared" si="1"/>
        <v>0.34785937</v>
      </c>
      <c r="CO43" s="152"/>
      <c r="CP43" s="152"/>
      <c r="CQ43" s="152"/>
      <c r="CR43" s="152"/>
      <c r="CS43" s="152">
        <f t="shared" si="5"/>
        <v>0.34785937</v>
      </c>
      <c r="CT43" s="152"/>
      <c r="CU43" s="152"/>
      <c r="CV43" s="152"/>
      <c r="CW43" s="152"/>
      <c r="CX43" s="149">
        <f t="shared" si="2"/>
        <v>0.34785937</v>
      </c>
      <c r="CY43" s="150"/>
      <c r="CZ43" s="150"/>
      <c r="DA43" s="150"/>
      <c r="DB43" s="150"/>
      <c r="DC43" s="150"/>
      <c r="DD43" s="150"/>
      <c r="DE43" s="151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36">
        <f t="shared" si="6"/>
        <v>0.34785937</v>
      </c>
      <c r="DX43" s="153"/>
      <c r="DY43" s="153"/>
      <c r="DZ43" s="153"/>
      <c r="EA43" s="153"/>
      <c r="EB43" s="153"/>
      <c r="EC43" s="153"/>
      <c r="ED43" s="153"/>
    </row>
    <row r="44" spans="1:134" s="24" customFormat="1" ht="45" customHeight="1">
      <c r="A44" s="156" t="s">
        <v>141</v>
      </c>
      <c r="B44" s="156"/>
      <c r="C44" s="156"/>
      <c r="D44" s="157" t="s">
        <v>241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>
        <f t="shared" si="7"/>
        <v>0.44248063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4">
        <f>442480.63/1000000</f>
        <v>0.44248063</v>
      </c>
      <c r="BV44" s="155"/>
      <c r="BW44" s="155"/>
      <c r="BX44" s="155"/>
      <c r="BY44" s="152">
        <f t="shared" si="3"/>
        <v>0.44248063</v>
      </c>
      <c r="BZ44" s="152"/>
      <c r="CA44" s="152"/>
      <c r="CB44" s="152"/>
      <c r="CC44" s="152"/>
      <c r="CD44" s="152">
        <f t="shared" si="4"/>
        <v>0.44248063</v>
      </c>
      <c r="CE44" s="152"/>
      <c r="CF44" s="152"/>
      <c r="CG44" s="152"/>
      <c r="CH44" s="152"/>
      <c r="CI44" s="152">
        <f t="shared" si="0"/>
        <v>0.44248063</v>
      </c>
      <c r="CJ44" s="152"/>
      <c r="CK44" s="152"/>
      <c r="CL44" s="152"/>
      <c r="CM44" s="152"/>
      <c r="CN44" s="152">
        <f t="shared" si="1"/>
        <v>0.44248063</v>
      </c>
      <c r="CO44" s="152"/>
      <c r="CP44" s="152"/>
      <c r="CQ44" s="152"/>
      <c r="CR44" s="152"/>
      <c r="CS44" s="152">
        <f t="shared" si="5"/>
        <v>0.44248063</v>
      </c>
      <c r="CT44" s="152"/>
      <c r="CU44" s="152"/>
      <c r="CV44" s="152"/>
      <c r="CW44" s="152"/>
      <c r="CX44" s="149">
        <f t="shared" si="2"/>
        <v>0.44248063</v>
      </c>
      <c r="CY44" s="150"/>
      <c r="CZ44" s="150"/>
      <c r="DA44" s="150"/>
      <c r="DB44" s="150"/>
      <c r="DC44" s="150"/>
      <c r="DD44" s="150"/>
      <c r="DE44" s="151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36">
        <f t="shared" si="6"/>
        <v>0.44248063</v>
      </c>
      <c r="DX44" s="153"/>
      <c r="DY44" s="153"/>
      <c r="DZ44" s="153"/>
      <c r="EA44" s="153"/>
      <c r="EB44" s="153"/>
      <c r="EC44" s="153"/>
      <c r="ED44" s="153"/>
    </row>
    <row r="45" spans="1:134" s="24" customFormat="1" ht="23.25" customHeight="1">
      <c r="A45" s="156" t="s">
        <v>140</v>
      </c>
      <c r="B45" s="156"/>
      <c r="C45" s="156"/>
      <c r="D45" s="158" t="s">
        <v>236</v>
      </c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>
        <f t="shared" si="7"/>
        <v>2.70979542</v>
      </c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4">
        <f>2709795.42/1000000</f>
        <v>2.70979542</v>
      </c>
      <c r="BV45" s="155"/>
      <c r="BW45" s="155"/>
      <c r="BX45" s="155"/>
      <c r="BY45" s="152">
        <f t="shared" si="3"/>
        <v>2.70979542</v>
      </c>
      <c r="BZ45" s="152"/>
      <c r="CA45" s="152"/>
      <c r="CB45" s="152"/>
      <c r="CC45" s="152"/>
      <c r="CD45" s="152">
        <f t="shared" si="4"/>
        <v>2.70979542</v>
      </c>
      <c r="CE45" s="152"/>
      <c r="CF45" s="152"/>
      <c r="CG45" s="152"/>
      <c r="CH45" s="152"/>
      <c r="CI45" s="152">
        <f t="shared" si="0"/>
        <v>2.70979542</v>
      </c>
      <c r="CJ45" s="152"/>
      <c r="CK45" s="152"/>
      <c r="CL45" s="152"/>
      <c r="CM45" s="152"/>
      <c r="CN45" s="152">
        <f t="shared" si="1"/>
        <v>2.70979542</v>
      </c>
      <c r="CO45" s="152"/>
      <c r="CP45" s="152"/>
      <c r="CQ45" s="152"/>
      <c r="CR45" s="152"/>
      <c r="CS45" s="152">
        <f t="shared" si="5"/>
        <v>2.70979542</v>
      </c>
      <c r="CT45" s="152"/>
      <c r="CU45" s="152"/>
      <c r="CV45" s="152"/>
      <c r="CW45" s="152"/>
      <c r="CX45" s="149">
        <f t="shared" si="2"/>
        <v>2.70979542</v>
      </c>
      <c r="CY45" s="150"/>
      <c r="CZ45" s="150"/>
      <c r="DA45" s="150"/>
      <c r="DB45" s="150"/>
      <c r="DC45" s="150"/>
      <c r="DD45" s="150"/>
      <c r="DE45" s="151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36">
        <f t="shared" si="6"/>
        <v>2.70979542</v>
      </c>
      <c r="DX45" s="153"/>
      <c r="DY45" s="153"/>
      <c r="DZ45" s="153"/>
      <c r="EA45" s="153"/>
      <c r="EB45" s="153"/>
      <c r="EC45" s="153"/>
      <c r="ED45" s="153"/>
    </row>
    <row r="46" spans="1:134" s="24" customFormat="1" ht="23.25" customHeight="1">
      <c r="A46" s="156" t="s">
        <v>139</v>
      </c>
      <c r="B46" s="156"/>
      <c r="C46" s="156"/>
      <c r="D46" s="158" t="s">
        <v>191</v>
      </c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>
        <f t="shared" si="7"/>
        <v>0.59556677</v>
      </c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4">
        <f>595566.77/1000000</f>
        <v>0.59556677</v>
      </c>
      <c r="BV46" s="155"/>
      <c r="BW46" s="155"/>
      <c r="BX46" s="155"/>
      <c r="BY46" s="152">
        <f t="shared" si="3"/>
        <v>0.59556677</v>
      </c>
      <c r="BZ46" s="152"/>
      <c r="CA46" s="152"/>
      <c r="CB46" s="152"/>
      <c r="CC46" s="152"/>
      <c r="CD46" s="152">
        <f t="shared" si="4"/>
        <v>0.59556677</v>
      </c>
      <c r="CE46" s="152"/>
      <c r="CF46" s="152"/>
      <c r="CG46" s="152"/>
      <c r="CH46" s="152"/>
      <c r="CI46" s="152">
        <f t="shared" si="0"/>
        <v>0.59556677</v>
      </c>
      <c r="CJ46" s="152"/>
      <c r="CK46" s="152"/>
      <c r="CL46" s="152"/>
      <c r="CM46" s="152"/>
      <c r="CN46" s="152">
        <f t="shared" si="1"/>
        <v>0.59556677</v>
      </c>
      <c r="CO46" s="152"/>
      <c r="CP46" s="152"/>
      <c r="CQ46" s="152"/>
      <c r="CR46" s="152"/>
      <c r="CS46" s="152">
        <f t="shared" si="5"/>
        <v>0.59556677</v>
      </c>
      <c r="CT46" s="152"/>
      <c r="CU46" s="152"/>
      <c r="CV46" s="152"/>
      <c r="CW46" s="152"/>
      <c r="CX46" s="149">
        <f t="shared" si="2"/>
        <v>0.59556677</v>
      </c>
      <c r="CY46" s="150"/>
      <c r="CZ46" s="150"/>
      <c r="DA46" s="150"/>
      <c r="DB46" s="150"/>
      <c r="DC46" s="150"/>
      <c r="DD46" s="150"/>
      <c r="DE46" s="151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36">
        <f t="shared" si="6"/>
        <v>0.59556677</v>
      </c>
      <c r="DX46" s="153"/>
      <c r="DY46" s="153"/>
      <c r="DZ46" s="153"/>
      <c r="EA46" s="153"/>
      <c r="EB46" s="153"/>
      <c r="EC46" s="153"/>
      <c r="ED46" s="153"/>
    </row>
    <row r="47" spans="1:134" s="24" customFormat="1" ht="21.75" customHeight="1">
      <c r="A47" s="156" t="s">
        <v>138</v>
      </c>
      <c r="B47" s="156"/>
      <c r="C47" s="156"/>
      <c r="D47" s="157" t="s">
        <v>189</v>
      </c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>
        <f t="shared" si="7"/>
        <v>0.44585990999999997</v>
      </c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4">
        <f>445859.91/1000000</f>
        <v>0.44585990999999997</v>
      </c>
      <c r="BV47" s="155"/>
      <c r="BW47" s="155"/>
      <c r="BX47" s="155"/>
      <c r="BY47" s="152">
        <f t="shared" si="3"/>
        <v>0.44585990999999997</v>
      </c>
      <c r="BZ47" s="152"/>
      <c r="CA47" s="152"/>
      <c r="CB47" s="152"/>
      <c r="CC47" s="152"/>
      <c r="CD47" s="152">
        <f t="shared" si="4"/>
        <v>0.44585990999999997</v>
      </c>
      <c r="CE47" s="152"/>
      <c r="CF47" s="152"/>
      <c r="CG47" s="152"/>
      <c r="CH47" s="152"/>
      <c r="CI47" s="152">
        <f t="shared" si="0"/>
        <v>0.44585990999999997</v>
      </c>
      <c r="CJ47" s="152"/>
      <c r="CK47" s="152"/>
      <c r="CL47" s="152"/>
      <c r="CM47" s="152"/>
      <c r="CN47" s="152">
        <f t="shared" si="1"/>
        <v>0.44585990999999997</v>
      </c>
      <c r="CO47" s="152"/>
      <c r="CP47" s="152"/>
      <c r="CQ47" s="152"/>
      <c r="CR47" s="152"/>
      <c r="CS47" s="152">
        <f t="shared" si="5"/>
        <v>0.44585990999999997</v>
      </c>
      <c r="CT47" s="152"/>
      <c r="CU47" s="152"/>
      <c r="CV47" s="152"/>
      <c r="CW47" s="152"/>
      <c r="CX47" s="149">
        <f t="shared" si="2"/>
        <v>0.44585990999999997</v>
      </c>
      <c r="CY47" s="150"/>
      <c r="CZ47" s="150"/>
      <c r="DA47" s="150"/>
      <c r="DB47" s="150"/>
      <c r="DC47" s="150"/>
      <c r="DD47" s="150"/>
      <c r="DE47" s="151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36">
        <f t="shared" si="6"/>
        <v>0.44585990999999997</v>
      </c>
      <c r="DX47" s="153"/>
      <c r="DY47" s="153"/>
      <c r="DZ47" s="153"/>
      <c r="EA47" s="153"/>
      <c r="EB47" s="153"/>
      <c r="EC47" s="153"/>
      <c r="ED47" s="153"/>
    </row>
    <row r="48" spans="1:134" s="24" customFormat="1" ht="24.75" customHeight="1">
      <c r="A48" s="156" t="s">
        <v>0</v>
      </c>
      <c r="B48" s="156"/>
      <c r="C48" s="156"/>
      <c r="D48" s="157" t="s">
        <v>190</v>
      </c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>
        <f t="shared" si="7"/>
        <v>0.54887304</v>
      </c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4">
        <f>548873.04/1000000</f>
        <v>0.54887304</v>
      </c>
      <c r="BV48" s="155"/>
      <c r="BW48" s="155"/>
      <c r="BX48" s="155"/>
      <c r="BY48" s="152">
        <f t="shared" si="3"/>
        <v>0.54887304</v>
      </c>
      <c r="BZ48" s="152"/>
      <c r="CA48" s="152"/>
      <c r="CB48" s="152"/>
      <c r="CC48" s="152"/>
      <c r="CD48" s="152">
        <f t="shared" si="4"/>
        <v>0.54887304</v>
      </c>
      <c r="CE48" s="152"/>
      <c r="CF48" s="152"/>
      <c r="CG48" s="152"/>
      <c r="CH48" s="152"/>
      <c r="CI48" s="152">
        <f t="shared" si="0"/>
        <v>0.54887304</v>
      </c>
      <c r="CJ48" s="152"/>
      <c r="CK48" s="152"/>
      <c r="CL48" s="152"/>
      <c r="CM48" s="152"/>
      <c r="CN48" s="152">
        <f t="shared" si="1"/>
        <v>0.54887304</v>
      </c>
      <c r="CO48" s="152"/>
      <c r="CP48" s="152"/>
      <c r="CQ48" s="152"/>
      <c r="CR48" s="152"/>
      <c r="CS48" s="152">
        <f t="shared" si="5"/>
        <v>0.54887304</v>
      </c>
      <c r="CT48" s="152"/>
      <c r="CU48" s="152"/>
      <c r="CV48" s="152"/>
      <c r="CW48" s="152"/>
      <c r="CX48" s="149">
        <f t="shared" si="2"/>
        <v>0.54887304</v>
      </c>
      <c r="CY48" s="150"/>
      <c r="CZ48" s="150"/>
      <c r="DA48" s="150"/>
      <c r="DB48" s="150"/>
      <c r="DC48" s="150"/>
      <c r="DD48" s="150"/>
      <c r="DE48" s="151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36">
        <f t="shared" si="6"/>
        <v>0.54887304</v>
      </c>
      <c r="DX48" s="153"/>
      <c r="DY48" s="153"/>
      <c r="DZ48" s="153"/>
      <c r="EA48" s="153"/>
      <c r="EB48" s="153"/>
      <c r="EC48" s="153"/>
      <c r="ED48" s="153"/>
    </row>
    <row r="49" spans="1:134" s="24" customFormat="1" ht="33" customHeight="1">
      <c r="A49" s="156" t="s">
        <v>137</v>
      </c>
      <c r="B49" s="156"/>
      <c r="C49" s="156"/>
      <c r="D49" s="157" t="s">
        <v>192</v>
      </c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>
        <f t="shared" si="7"/>
        <v>0.38690037</v>
      </c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4">
        <f>386900.37/1000000</f>
        <v>0.38690037</v>
      </c>
      <c r="BV49" s="155"/>
      <c r="BW49" s="155"/>
      <c r="BX49" s="155"/>
      <c r="BY49" s="152">
        <f t="shared" si="3"/>
        <v>0.38690037</v>
      </c>
      <c r="BZ49" s="152"/>
      <c r="CA49" s="152"/>
      <c r="CB49" s="152"/>
      <c r="CC49" s="152"/>
      <c r="CD49" s="152">
        <f t="shared" si="4"/>
        <v>0.38690037</v>
      </c>
      <c r="CE49" s="152"/>
      <c r="CF49" s="152"/>
      <c r="CG49" s="152"/>
      <c r="CH49" s="152"/>
      <c r="CI49" s="152">
        <f t="shared" si="0"/>
        <v>0.38690037</v>
      </c>
      <c r="CJ49" s="152"/>
      <c r="CK49" s="152"/>
      <c r="CL49" s="152"/>
      <c r="CM49" s="152"/>
      <c r="CN49" s="152">
        <f t="shared" si="1"/>
        <v>0.38690037</v>
      </c>
      <c r="CO49" s="152"/>
      <c r="CP49" s="152"/>
      <c r="CQ49" s="152"/>
      <c r="CR49" s="152"/>
      <c r="CS49" s="152">
        <f t="shared" si="5"/>
        <v>0.38690037</v>
      </c>
      <c r="CT49" s="152"/>
      <c r="CU49" s="152"/>
      <c r="CV49" s="152"/>
      <c r="CW49" s="152"/>
      <c r="CX49" s="149">
        <f t="shared" si="2"/>
        <v>0.38690037</v>
      </c>
      <c r="CY49" s="150"/>
      <c r="CZ49" s="150"/>
      <c r="DA49" s="150"/>
      <c r="DB49" s="150"/>
      <c r="DC49" s="150"/>
      <c r="DD49" s="150"/>
      <c r="DE49" s="151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36">
        <f t="shared" si="6"/>
        <v>0.38690037</v>
      </c>
      <c r="DX49" s="153"/>
      <c r="DY49" s="153"/>
      <c r="DZ49" s="153"/>
      <c r="EA49" s="153"/>
      <c r="EB49" s="153"/>
      <c r="EC49" s="153"/>
      <c r="ED49" s="153"/>
    </row>
    <row r="50" spans="1:134" s="24" customFormat="1" ht="32.25" customHeight="1">
      <c r="A50" s="156" t="s">
        <v>136</v>
      </c>
      <c r="B50" s="156"/>
      <c r="C50" s="156"/>
      <c r="D50" s="157" t="s">
        <v>193</v>
      </c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>
        <f t="shared" si="7"/>
        <v>0.37945312</v>
      </c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4">
        <f>379453.12/1000000</f>
        <v>0.37945312</v>
      </c>
      <c r="BV50" s="155"/>
      <c r="BW50" s="155"/>
      <c r="BX50" s="155"/>
      <c r="BY50" s="152">
        <f t="shared" si="3"/>
        <v>0.37945312</v>
      </c>
      <c r="BZ50" s="152"/>
      <c r="CA50" s="152"/>
      <c r="CB50" s="152"/>
      <c r="CC50" s="152"/>
      <c r="CD50" s="152">
        <f t="shared" si="4"/>
        <v>0.37945312</v>
      </c>
      <c r="CE50" s="152"/>
      <c r="CF50" s="152"/>
      <c r="CG50" s="152"/>
      <c r="CH50" s="152"/>
      <c r="CI50" s="152">
        <f t="shared" si="0"/>
        <v>0.37945312</v>
      </c>
      <c r="CJ50" s="152"/>
      <c r="CK50" s="152"/>
      <c r="CL50" s="152"/>
      <c r="CM50" s="152"/>
      <c r="CN50" s="152">
        <f t="shared" si="1"/>
        <v>0.37945312</v>
      </c>
      <c r="CO50" s="152"/>
      <c r="CP50" s="152"/>
      <c r="CQ50" s="152"/>
      <c r="CR50" s="152"/>
      <c r="CS50" s="152">
        <f t="shared" si="5"/>
        <v>0.37945312</v>
      </c>
      <c r="CT50" s="152"/>
      <c r="CU50" s="152"/>
      <c r="CV50" s="152"/>
      <c r="CW50" s="152"/>
      <c r="CX50" s="149">
        <f t="shared" si="2"/>
        <v>0.37945312</v>
      </c>
      <c r="CY50" s="150"/>
      <c r="CZ50" s="150"/>
      <c r="DA50" s="150"/>
      <c r="DB50" s="150"/>
      <c r="DC50" s="150"/>
      <c r="DD50" s="150"/>
      <c r="DE50" s="151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36">
        <f t="shared" si="6"/>
        <v>0.37945312</v>
      </c>
      <c r="DX50" s="153"/>
      <c r="DY50" s="153"/>
      <c r="DZ50" s="153"/>
      <c r="EA50" s="153"/>
      <c r="EB50" s="153"/>
      <c r="EC50" s="153"/>
      <c r="ED50" s="153"/>
    </row>
    <row r="51" spans="1:134" s="24" customFormat="1" ht="12">
      <c r="A51" s="156" t="s">
        <v>180</v>
      </c>
      <c r="B51" s="156"/>
      <c r="C51" s="156"/>
      <c r="D51" s="153" t="s">
        <v>178</v>
      </c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>
        <f t="shared" si="7"/>
        <v>1.5706688899999999</v>
      </c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4">
        <f>1570668.89/1000000</f>
        <v>1.5706688899999999</v>
      </c>
      <c r="BV51" s="155"/>
      <c r="BW51" s="155"/>
      <c r="BX51" s="155"/>
      <c r="BY51" s="152">
        <f t="shared" si="3"/>
        <v>1.5706688899999999</v>
      </c>
      <c r="BZ51" s="152"/>
      <c r="CA51" s="152"/>
      <c r="CB51" s="152"/>
      <c r="CC51" s="152"/>
      <c r="CD51" s="152">
        <f t="shared" si="4"/>
        <v>1.5706688899999999</v>
      </c>
      <c r="CE51" s="152"/>
      <c r="CF51" s="152"/>
      <c r="CG51" s="152"/>
      <c r="CH51" s="152"/>
      <c r="CI51" s="152">
        <f t="shared" si="0"/>
        <v>1.5706688899999999</v>
      </c>
      <c r="CJ51" s="152"/>
      <c r="CK51" s="152"/>
      <c r="CL51" s="152"/>
      <c r="CM51" s="152"/>
      <c r="CN51" s="152">
        <f t="shared" si="1"/>
        <v>1.5706688899999999</v>
      </c>
      <c r="CO51" s="152"/>
      <c r="CP51" s="152"/>
      <c r="CQ51" s="152"/>
      <c r="CR51" s="152"/>
      <c r="CS51" s="152">
        <f t="shared" si="5"/>
        <v>1.5706688899999999</v>
      </c>
      <c r="CT51" s="152"/>
      <c r="CU51" s="152"/>
      <c r="CV51" s="152"/>
      <c r="CW51" s="152"/>
      <c r="CX51" s="149">
        <f t="shared" si="2"/>
        <v>1.5706688899999999</v>
      </c>
      <c r="CY51" s="150"/>
      <c r="CZ51" s="150"/>
      <c r="DA51" s="150"/>
      <c r="DB51" s="150"/>
      <c r="DC51" s="150"/>
      <c r="DD51" s="150"/>
      <c r="DE51" s="151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36">
        <f t="shared" si="6"/>
        <v>1.5706688899999999</v>
      </c>
      <c r="DX51" s="153"/>
      <c r="DY51" s="153"/>
      <c r="DZ51" s="153"/>
      <c r="EA51" s="153"/>
      <c r="EB51" s="153"/>
      <c r="EC51" s="153"/>
      <c r="ED51" s="153"/>
    </row>
    <row r="52" spans="1:134" s="24" customFormat="1" ht="35.25" customHeight="1">
      <c r="A52" s="156" t="s">
        <v>181</v>
      </c>
      <c r="B52" s="156"/>
      <c r="C52" s="156"/>
      <c r="D52" s="157" t="s">
        <v>196</v>
      </c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>
        <f t="shared" si="7"/>
        <v>0.55261917</v>
      </c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4">
        <f>552619.17/1000000</f>
        <v>0.55261917</v>
      </c>
      <c r="BV52" s="155"/>
      <c r="BW52" s="155"/>
      <c r="BX52" s="155"/>
      <c r="BY52" s="152">
        <f t="shared" si="3"/>
        <v>0.55261917</v>
      </c>
      <c r="BZ52" s="152"/>
      <c r="CA52" s="152"/>
      <c r="CB52" s="152"/>
      <c r="CC52" s="152"/>
      <c r="CD52" s="152">
        <f t="shared" si="4"/>
        <v>0.55261917</v>
      </c>
      <c r="CE52" s="152"/>
      <c r="CF52" s="152"/>
      <c r="CG52" s="152"/>
      <c r="CH52" s="152"/>
      <c r="CI52" s="152">
        <f t="shared" si="0"/>
        <v>0.55261917</v>
      </c>
      <c r="CJ52" s="152"/>
      <c r="CK52" s="152"/>
      <c r="CL52" s="152"/>
      <c r="CM52" s="152"/>
      <c r="CN52" s="152">
        <f t="shared" si="1"/>
        <v>0.55261917</v>
      </c>
      <c r="CO52" s="152"/>
      <c r="CP52" s="152"/>
      <c r="CQ52" s="152"/>
      <c r="CR52" s="152"/>
      <c r="CS52" s="152">
        <f t="shared" si="5"/>
        <v>0.55261917</v>
      </c>
      <c r="CT52" s="152"/>
      <c r="CU52" s="152"/>
      <c r="CV52" s="152"/>
      <c r="CW52" s="152"/>
      <c r="CX52" s="149">
        <f t="shared" si="2"/>
        <v>0.55261917</v>
      </c>
      <c r="CY52" s="150"/>
      <c r="CZ52" s="150"/>
      <c r="DA52" s="150"/>
      <c r="DB52" s="150"/>
      <c r="DC52" s="150"/>
      <c r="DD52" s="150"/>
      <c r="DE52" s="151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36">
        <f t="shared" si="6"/>
        <v>0.55261917</v>
      </c>
      <c r="DX52" s="153"/>
      <c r="DY52" s="153"/>
      <c r="DZ52" s="153"/>
      <c r="EA52" s="153"/>
      <c r="EB52" s="153"/>
      <c r="EC52" s="153"/>
      <c r="ED52" s="153"/>
    </row>
    <row r="53" spans="1:134" s="24" customFormat="1" ht="33.75" customHeight="1">
      <c r="A53" s="156" t="s">
        <v>182</v>
      </c>
      <c r="B53" s="156"/>
      <c r="C53" s="156"/>
      <c r="D53" s="157" t="s">
        <v>197</v>
      </c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>
        <f t="shared" si="7"/>
        <v>0.53955164</v>
      </c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4">
        <f>539551.64/1000000</f>
        <v>0.53955164</v>
      </c>
      <c r="BV53" s="155"/>
      <c r="BW53" s="155"/>
      <c r="BX53" s="155"/>
      <c r="BY53" s="152">
        <f t="shared" si="3"/>
        <v>0.53955164</v>
      </c>
      <c r="BZ53" s="152"/>
      <c r="CA53" s="152"/>
      <c r="CB53" s="152"/>
      <c r="CC53" s="152"/>
      <c r="CD53" s="152">
        <f t="shared" si="4"/>
        <v>0.53955164</v>
      </c>
      <c r="CE53" s="152"/>
      <c r="CF53" s="152"/>
      <c r="CG53" s="152"/>
      <c r="CH53" s="152"/>
      <c r="CI53" s="152">
        <f t="shared" si="0"/>
        <v>0.53955164</v>
      </c>
      <c r="CJ53" s="152"/>
      <c r="CK53" s="152"/>
      <c r="CL53" s="152"/>
      <c r="CM53" s="152"/>
      <c r="CN53" s="152">
        <f t="shared" si="1"/>
        <v>0.53955164</v>
      </c>
      <c r="CO53" s="152"/>
      <c r="CP53" s="152"/>
      <c r="CQ53" s="152"/>
      <c r="CR53" s="152"/>
      <c r="CS53" s="152">
        <f t="shared" si="5"/>
        <v>0.53955164</v>
      </c>
      <c r="CT53" s="152"/>
      <c r="CU53" s="152"/>
      <c r="CV53" s="152"/>
      <c r="CW53" s="152"/>
      <c r="CX53" s="149">
        <f t="shared" si="2"/>
        <v>0.53955164</v>
      </c>
      <c r="CY53" s="150"/>
      <c r="CZ53" s="150"/>
      <c r="DA53" s="150"/>
      <c r="DB53" s="150"/>
      <c r="DC53" s="150"/>
      <c r="DD53" s="150"/>
      <c r="DE53" s="151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36">
        <f t="shared" si="6"/>
        <v>0.53955164</v>
      </c>
      <c r="DX53" s="153"/>
      <c r="DY53" s="153"/>
      <c r="DZ53" s="153"/>
      <c r="EA53" s="153"/>
      <c r="EB53" s="153"/>
      <c r="EC53" s="153"/>
      <c r="ED53" s="153"/>
    </row>
    <row r="54" spans="1:134" s="24" customFormat="1" ht="33.75" customHeight="1">
      <c r="A54" s="156" t="s">
        <v>183</v>
      </c>
      <c r="B54" s="156"/>
      <c r="C54" s="156"/>
      <c r="D54" s="157" t="s">
        <v>198</v>
      </c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>
        <f t="shared" si="7"/>
        <v>0.20049931</v>
      </c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4">
        <f>200499.31/1000000</f>
        <v>0.20049931</v>
      </c>
      <c r="BV54" s="155"/>
      <c r="BW54" s="155"/>
      <c r="BX54" s="155"/>
      <c r="BY54" s="152">
        <f t="shared" si="3"/>
        <v>0.20049931</v>
      </c>
      <c r="BZ54" s="152"/>
      <c r="CA54" s="152"/>
      <c r="CB54" s="152"/>
      <c r="CC54" s="152"/>
      <c r="CD54" s="152">
        <f t="shared" si="4"/>
        <v>0.20049931</v>
      </c>
      <c r="CE54" s="152"/>
      <c r="CF54" s="152"/>
      <c r="CG54" s="152"/>
      <c r="CH54" s="152"/>
      <c r="CI54" s="152">
        <f t="shared" si="0"/>
        <v>0.20049931</v>
      </c>
      <c r="CJ54" s="152"/>
      <c r="CK54" s="152"/>
      <c r="CL54" s="152"/>
      <c r="CM54" s="152"/>
      <c r="CN54" s="152">
        <f t="shared" si="1"/>
        <v>0.20049931</v>
      </c>
      <c r="CO54" s="152"/>
      <c r="CP54" s="152"/>
      <c r="CQ54" s="152"/>
      <c r="CR54" s="152"/>
      <c r="CS54" s="152">
        <f t="shared" si="5"/>
        <v>0.20049931</v>
      </c>
      <c r="CT54" s="152"/>
      <c r="CU54" s="152"/>
      <c r="CV54" s="152"/>
      <c r="CW54" s="152"/>
      <c r="CX54" s="149">
        <f t="shared" si="2"/>
        <v>0.20049931</v>
      </c>
      <c r="CY54" s="150"/>
      <c r="CZ54" s="150"/>
      <c r="DA54" s="150"/>
      <c r="DB54" s="150"/>
      <c r="DC54" s="150"/>
      <c r="DD54" s="150"/>
      <c r="DE54" s="151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36">
        <f t="shared" si="6"/>
        <v>0.20049931</v>
      </c>
      <c r="DX54" s="153"/>
      <c r="DY54" s="153"/>
      <c r="DZ54" s="153"/>
      <c r="EA54" s="153"/>
      <c r="EB54" s="153"/>
      <c r="EC54" s="153"/>
      <c r="ED54" s="153"/>
    </row>
    <row r="55" spans="1:134" s="24" customFormat="1" ht="39" customHeight="1">
      <c r="A55" s="156" t="s">
        <v>184</v>
      </c>
      <c r="B55" s="156"/>
      <c r="C55" s="156"/>
      <c r="D55" s="157" t="s">
        <v>199</v>
      </c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>
        <f t="shared" si="7"/>
        <v>2.20675356</v>
      </c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4">
        <f>2206753.56/1000000</f>
        <v>2.20675356</v>
      </c>
      <c r="BV55" s="155"/>
      <c r="BW55" s="155"/>
      <c r="BX55" s="155"/>
      <c r="BY55" s="152">
        <f t="shared" si="3"/>
        <v>2.20675356</v>
      </c>
      <c r="BZ55" s="152"/>
      <c r="CA55" s="152"/>
      <c r="CB55" s="152"/>
      <c r="CC55" s="152"/>
      <c r="CD55" s="152">
        <f t="shared" si="4"/>
        <v>2.20675356</v>
      </c>
      <c r="CE55" s="152"/>
      <c r="CF55" s="152"/>
      <c r="CG55" s="152"/>
      <c r="CH55" s="152"/>
      <c r="CI55" s="152">
        <f t="shared" si="0"/>
        <v>2.20675356</v>
      </c>
      <c r="CJ55" s="152"/>
      <c r="CK55" s="152"/>
      <c r="CL55" s="152"/>
      <c r="CM55" s="152"/>
      <c r="CN55" s="152">
        <f t="shared" si="1"/>
        <v>2.20675356</v>
      </c>
      <c r="CO55" s="152"/>
      <c r="CP55" s="152"/>
      <c r="CQ55" s="152"/>
      <c r="CR55" s="152"/>
      <c r="CS55" s="152">
        <f t="shared" si="5"/>
        <v>2.20675356</v>
      </c>
      <c r="CT55" s="152"/>
      <c r="CU55" s="152"/>
      <c r="CV55" s="152"/>
      <c r="CW55" s="152"/>
      <c r="CX55" s="149">
        <f t="shared" si="2"/>
        <v>2.20675356</v>
      </c>
      <c r="CY55" s="150"/>
      <c r="CZ55" s="150"/>
      <c r="DA55" s="150"/>
      <c r="DB55" s="150"/>
      <c r="DC55" s="150"/>
      <c r="DD55" s="150"/>
      <c r="DE55" s="151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36">
        <f t="shared" si="6"/>
        <v>2.20675356</v>
      </c>
      <c r="DX55" s="153"/>
      <c r="DY55" s="153"/>
      <c r="DZ55" s="153"/>
      <c r="EA55" s="153"/>
      <c r="EB55" s="153"/>
      <c r="EC55" s="153"/>
      <c r="ED55" s="153"/>
    </row>
    <row r="56" spans="1:134" s="24" customFormat="1" ht="24" customHeight="1">
      <c r="A56" s="156" t="s">
        <v>185</v>
      </c>
      <c r="B56" s="156"/>
      <c r="C56" s="156"/>
      <c r="D56" s="158" t="s">
        <v>179</v>
      </c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>
        <f t="shared" si="7"/>
        <v>0.07335394</v>
      </c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4">
        <f>73353.94/1000000</f>
        <v>0.07335394</v>
      </c>
      <c r="BV56" s="155"/>
      <c r="BW56" s="155"/>
      <c r="BX56" s="155"/>
      <c r="BY56" s="152">
        <f t="shared" si="3"/>
        <v>0.07335394</v>
      </c>
      <c r="BZ56" s="152"/>
      <c r="CA56" s="152"/>
      <c r="CB56" s="152"/>
      <c r="CC56" s="152"/>
      <c r="CD56" s="152">
        <f t="shared" si="4"/>
        <v>0.07335394</v>
      </c>
      <c r="CE56" s="152"/>
      <c r="CF56" s="152"/>
      <c r="CG56" s="152"/>
      <c r="CH56" s="152"/>
      <c r="CI56" s="152">
        <f t="shared" si="0"/>
        <v>0.07335394</v>
      </c>
      <c r="CJ56" s="152"/>
      <c r="CK56" s="152"/>
      <c r="CL56" s="152"/>
      <c r="CM56" s="152"/>
      <c r="CN56" s="152">
        <f t="shared" si="1"/>
        <v>0.07335394</v>
      </c>
      <c r="CO56" s="152"/>
      <c r="CP56" s="152"/>
      <c r="CQ56" s="152"/>
      <c r="CR56" s="152"/>
      <c r="CS56" s="152">
        <f t="shared" si="5"/>
        <v>0.07335394</v>
      </c>
      <c r="CT56" s="152"/>
      <c r="CU56" s="152"/>
      <c r="CV56" s="152"/>
      <c r="CW56" s="152"/>
      <c r="CX56" s="149">
        <f t="shared" si="2"/>
        <v>0.07335394</v>
      </c>
      <c r="CY56" s="150"/>
      <c r="CZ56" s="150"/>
      <c r="DA56" s="150"/>
      <c r="DB56" s="150"/>
      <c r="DC56" s="150"/>
      <c r="DD56" s="150"/>
      <c r="DE56" s="151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36">
        <f t="shared" si="6"/>
        <v>0.07335394</v>
      </c>
      <c r="DX56" s="153"/>
      <c r="DY56" s="153"/>
      <c r="DZ56" s="153"/>
      <c r="EA56" s="153"/>
      <c r="EB56" s="153"/>
      <c r="EC56" s="153"/>
      <c r="ED56" s="153"/>
    </row>
    <row r="57" spans="1:134" s="24" customFormat="1" ht="35.25" customHeight="1">
      <c r="A57" s="156" t="s">
        <v>186</v>
      </c>
      <c r="B57" s="156"/>
      <c r="C57" s="156"/>
      <c r="D57" s="157" t="s">
        <v>238</v>
      </c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>
        <f t="shared" si="7"/>
        <v>1.4220617</v>
      </c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4">
        <f>1422061.7/1000000</f>
        <v>1.4220617</v>
      </c>
      <c r="BV57" s="155"/>
      <c r="BW57" s="155"/>
      <c r="BX57" s="155"/>
      <c r="BY57" s="152">
        <f t="shared" si="3"/>
        <v>1.4220617</v>
      </c>
      <c r="BZ57" s="152"/>
      <c r="CA57" s="152"/>
      <c r="CB57" s="152"/>
      <c r="CC57" s="152"/>
      <c r="CD57" s="152">
        <f t="shared" si="4"/>
        <v>1.4220617</v>
      </c>
      <c r="CE57" s="152"/>
      <c r="CF57" s="152"/>
      <c r="CG57" s="152"/>
      <c r="CH57" s="152"/>
      <c r="CI57" s="152">
        <f t="shared" si="0"/>
        <v>1.4220617</v>
      </c>
      <c r="CJ57" s="152"/>
      <c r="CK57" s="152"/>
      <c r="CL57" s="152"/>
      <c r="CM57" s="152"/>
      <c r="CN57" s="152">
        <f t="shared" si="1"/>
        <v>1.4220617</v>
      </c>
      <c r="CO57" s="152"/>
      <c r="CP57" s="152"/>
      <c r="CQ57" s="152"/>
      <c r="CR57" s="152"/>
      <c r="CS57" s="152">
        <f t="shared" si="5"/>
        <v>1.4220617</v>
      </c>
      <c r="CT57" s="152"/>
      <c r="CU57" s="152"/>
      <c r="CV57" s="152"/>
      <c r="CW57" s="152"/>
      <c r="CX57" s="149">
        <f t="shared" si="2"/>
        <v>1.4220617</v>
      </c>
      <c r="CY57" s="150"/>
      <c r="CZ57" s="150"/>
      <c r="DA57" s="150"/>
      <c r="DB57" s="150"/>
      <c r="DC57" s="150"/>
      <c r="DD57" s="150"/>
      <c r="DE57" s="151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36">
        <f t="shared" si="6"/>
        <v>1.4220617</v>
      </c>
      <c r="DX57" s="153"/>
      <c r="DY57" s="153"/>
      <c r="DZ57" s="153"/>
      <c r="EA57" s="153"/>
      <c r="EB57" s="153"/>
      <c r="EC57" s="153"/>
      <c r="ED57" s="153"/>
    </row>
    <row r="58" spans="1:134" s="26" customFormat="1" ht="10.5">
      <c r="A58" s="198" t="s">
        <v>12</v>
      </c>
      <c r="B58" s="198"/>
      <c r="C58" s="198"/>
      <c r="D58" s="199" t="s">
        <v>91</v>
      </c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1"/>
      <c r="W58" s="202"/>
      <c r="X58" s="202"/>
      <c r="Y58" s="202"/>
      <c r="Z58" s="202"/>
      <c r="AA58" s="202"/>
      <c r="AB58" s="202"/>
      <c r="AC58" s="202"/>
      <c r="AD58" s="202"/>
      <c r="AE58" s="202"/>
      <c r="AF58" s="187">
        <f>AF59</f>
        <v>18.526</v>
      </c>
      <c r="AG58" s="187"/>
      <c r="AH58" s="187"/>
      <c r="AI58" s="187"/>
      <c r="AJ58" s="187"/>
      <c r="AK58" s="187">
        <f>AK59</f>
        <v>1.3724549199999998</v>
      </c>
      <c r="AL58" s="187"/>
      <c r="AM58" s="187"/>
      <c r="AN58" s="187"/>
      <c r="AO58" s="187">
        <f>AO59</f>
        <v>2.06</v>
      </c>
      <c r="AP58" s="187"/>
      <c r="AQ58" s="187"/>
      <c r="AR58" s="187"/>
      <c r="AS58" s="187"/>
      <c r="AT58" s="187">
        <f>AT59</f>
        <v>0</v>
      </c>
      <c r="AU58" s="187"/>
      <c r="AV58" s="187"/>
      <c r="AW58" s="187"/>
      <c r="AX58" s="195">
        <f>AX59</f>
        <v>6.16</v>
      </c>
      <c r="AY58" s="196"/>
      <c r="AZ58" s="196"/>
      <c r="BA58" s="196"/>
      <c r="BB58" s="197"/>
      <c r="BC58" s="173">
        <f>BC59</f>
        <v>0</v>
      </c>
      <c r="BD58" s="174"/>
      <c r="BE58" s="174"/>
      <c r="BF58" s="175"/>
      <c r="BG58" s="187">
        <f>BG59</f>
        <v>6.082000000000001</v>
      </c>
      <c r="BH58" s="187"/>
      <c r="BI58" s="187"/>
      <c r="BJ58" s="187"/>
      <c r="BK58" s="187"/>
      <c r="BL58" s="187">
        <f>BL59</f>
        <v>0</v>
      </c>
      <c r="BM58" s="187"/>
      <c r="BN58" s="187"/>
      <c r="BO58" s="187"/>
      <c r="BP58" s="187">
        <f>BP59</f>
        <v>4.224</v>
      </c>
      <c r="BQ58" s="187"/>
      <c r="BR58" s="187"/>
      <c r="BS58" s="187"/>
      <c r="BT58" s="187"/>
      <c r="BU58" s="187">
        <f>BU59</f>
        <v>1.3724549199999998</v>
      </c>
      <c r="BV58" s="187"/>
      <c r="BW58" s="187"/>
      <c r="BX58" s="187"/>
      <c r="BY58" s="187">
        <f>BY59</f>
        <v>1.3724549199999998</v>
      </c>
      <c r="BZ58" s="187"/>
      <c r="CA58" s="187"/>
      <c r="CB58" s="187"/>
      <c r="CC58" s="187"/>
      <c r="CD58" s="187">
        <f>CD59</f>
        <v>1.3724549199999998</v>
      </c>
      <c r="CE58" s="187"/>
      <c r="CF58" s="187"/>
      <c r="CG58" s="187"/>
      <c r="CH58" s="187"/>
      <c r="CI58" s="187">
        <f>CI59</f>
        <v>1.3724549199999998</v>
      </c>
      <c r="CJ58" s="187"/>
      <c r="CK58" s="187"/>
      <c r="CL58" s="187"/>
      <c r="CM58" s="187"/>
      <c r="CN58" s="187">
        <f>CN59</f>
        <v>1.3724549199999998</v>
      </c>
      <c r="CO58" s="187"/>
      <c r="CP58" s="187"/>
      <c r="CQ58" s="187"/>
      <c r="CR58" s="187"/>
      <c r="CS58" s="187">
        <f>CS59</f>
        <v>1.3724549199999998</v>
      </c>
      <c r="CT58" s="187"/>
      <c r="CU58" s="187"/>
      <c r="CV58" s="187"/>
      <c r="CW58" s="187"/>
      <c r="CX58" s="187">
        <f>CX59</f>
        <v>1.3724549199999998</v>
      </c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>
        <f>DP59</f>
        <v>0</v>
      </c>
      <c r="DQ58" s="187"/>
      <c r="DR58" s="187"/>
      <c r="DS58" s="187"/>
      <c r="DT58" s="187"/>
      <c r="DU58" s="187"/>
      <c r="DV58" s="187"/>
      <c r="DW58" s="35">
        <f>DW59</f>
        <v>1.3724549199999998</v>
      </c>
      <c r="DX58" s="186"/>
      <c r="DY58" s="186"/>
      <c r="DZ58" s="186"/>
      <c r="EA58" s="186"/>
      <c r="EB58" s="186"/>
      <c r="EC58" s="186"/>
      <c r="ED58" s="186"/>
    </row>
    <row r="59" spans="1:134" s="25" customFormat="1" ht="10.5">
      <c r="A59" s="188" t="s">
        <v>15</v>
      </c>
      <c r="B59" s="189"/>
      <c r="C59" s="190"/>
      <c r="D59" s="194" t="s">
        <v>90</v>
      </c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73"/>
      <c r="X59" s="174"/>
      <c r="Y59" s="174"/>
      <c r="Z59" s="174"/>
      <c r="AA59" s="174"/>
      <c r="AB59" s="174"/>
      <c r="AC59" s="174"/>
      <c r="AD59" s="174"/>
      <c r="AE59" s="175"/>
      <c r="AF59" s="173">
        <f>SUM(AF61:AJ63)</f>
        <v>18.526</v>
      </c>
      <c r="AG59" s="174"/>
      <c r="AH59" s="174"/>
      <c r="AI59" s="174"/>
      <c r="AJ59" s="175"/>
      <c r="AK59" s="173">
        <f>AK61+AK62+AK63</f>
        <v>1.3724549199999998</v>
      </c>
      <c r="AL59" s="174"/>
      <c r="AM59" s="174"/>
      <c r="AN59" s="175"/>
      <c r="AO59" s="173">
        <f>AO61+AO62+AO63</f>
        <v>2.06</v>
      </c>
      <c r="AP59" s="174"/>
      <c r="AQ59" s="174"/>
      <c r="AR59" s="174"/>
      <c r="AS59" s="175"/>
      <c r="AT59" s="173">
        <f>AT61+AT62+AT63</f>
        <v>0</v>
      </c>
      <c r="AU59" s="174"/>
      <c r="AV59" s="174"/>
      <c r="AW59" s="175"/>
      <c r="AX59" s="173">
        <f>AX61+AX62+AX63</f>
        <v>6.16</v>
      </c>
      <c r="AY59" s="174"/>
      <c r="AZ59" s="174"/>
      <c r="BA59" s="174"/>
      <c r="BB59" s="175"/>
      <c r="BC59" s="173">
        <f>BC61+BC62+BC63</f>
        <v>0</v>
      </c>
      <c r="BD59" s="174"/>
      <c r="BE59" s="174"/>
      <c r="BF59" s="175"/>
      <c r="BG59" s="173">
        <f>BG61+BG62+BG63</f>
        <v>6.082000000000001</v>
      </c>
      <c r="BH59" s="174"/>
      <c r="BI59" s="174"/>
      <c r="BJ59" s="174"/>
      <c r="BK59" s="175"/>
      <c r="BL59" s="173">
        <f>BL61+BL62+BL63</f>
        <v>0</v>
      </c>
      <c r="BM59" s="174"/>
      <c r="BN59" s="174"/>
      <c r="BO59" s="175"/>
      <c r="BP59" s="173">
        <f>BP61+BP62+BP63</f>
        <v>4.224</v>
      </c>
      <c r="BQ59" s="174"/>
      <c r="BR59" s="174"/>
      <c r="BS59" s="174"/>
      <c r="BT59" s="175"/>
      <c r="BU59" s="173">
        <f>BU61+BU62+BU63</f>
        <v>1.3724549199999998</v>
      </c>
      <c r="BV59" s="174"/>
      <c r="BW59" s="174"/>
      <c r="BX59" s="175"/>
      <c r="BY59" s="173">
        <f>BY61+BY62+BY63</f>
        <v>1.3724549199999998</v>
      </c>
      <c r="BZ59" s="174"/>
      <c r="CA59" s="174"/>
      <c r="CB59" s="174"/>
      <c r="CC59" s="175"/>
      <c r="CD59" s="173">
        <f>CD61+CD62+CD63</f>
        <v>1.3724549199999998</v>
      </c>
      <c r="CE59" s="174"/>
      <c r="CF59" s="174"/>
      <c r="CG59" s="174"/>
      <c r="CH59" s="175"/>
      <c r="CI59" s="173">
        <f>CI61+CI62+CI63</f>
        <v>1.3724549199999998</v>
      </c>
      <c r="CJ59" s="174"/>
      <c r="CK59" s="174"/>
      <c r="CL59" s="174"/>
      <c r="CM59" s="175"/>
      <c r="CN59" s="173">
        <f>CN61+CN62+CN63</f>
        <v>1.3724549199999998</v>
      </c>
      <c r="CO59" s="174"/>
      <c r="CP59" s="174"/>
      <c r="CQ59" s="174"/>
      <c r="CR59" s="175"/>
      <c r="CS59" s="173">
        <f>CS61+CS63+CS62</f>
        <v>1.3724549199999998</v>
      </c>
      <c r="CT59" s="174"/>
      <c r="CU59" s="174"/>
      <c r="CV59" s="174"/>
      <c r="CW59" s="175"/>
      <c r="CX59" s="173">
        <f>CX61+CX62+CX63</f>
        <v>1.3724549199999998</v>
      </c>
      <c r="CY59" s="174"/>
      <c r="CZ59" s="174"/>
      <c r="DA59" s="174"/>
      <c r="DB59" s="174"/>
      <c r="DC59" s="174"/>
      <c r="DD59" s="174"/>
      <c r="DE59" s="175"/>
      <c r="DF59" s="173"/>
      <c r="DG59" s="174"/>
      <c r="DH59" s="175"/>
      <c r="DI59" s="173"/>
      <c r="DJ59" s="174"/>
      <c r="DK59" s="174"/>
      <c r="DL59" s="174"/>
      <c r="DM59" s="174"/>
      <c r="DN59" s="174"/>
      <c r="DO59" s="175"/>
      <c r="DP59" s="173">
        <f>DP61+DP62+DP63</f>
        <v>0</v>
      </c>
      <c r="DQ59" s="174"/>
      <c r="DR59" s="174"/>
      <c r="DS59" s="174"/>
      <c r="DT59" s="174"/>
      <c r="DU59" s="174"/>
      <c r="DV59" s="175"/>
      <c r="DW59" s="214">
        <f>DW61+DW62+DW63</f>
        <v>1.3724549199999998</v>
      </c>
      <c r="DX59" s="179"/>
      <c r="DY59" s="180"/>
      <c r="DZ59" s="180"/>
      <c r="EA59" s="180"/>
      <c r="EB59" s="180"/>
      <c r="EC59" s="180"/>
      <c r="ED59" s="181"/>
    </row>
    <row r="60" spans="1:134" s="25" customFormat="1" ht="10.5">
      <c r="A60" s="191"/>
      <c r="B60" s="192"/>
      <c r="C60" s="193"/>
      <c r="D60" s="185" t="s">
        <v>89</v>
      </c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76"/>
      <c r="X60" s="177"/>
      <c r="Y60" s="177"/>
      <c r="Z60" s="177"/>
      <c r="AA60" s="177"/>
      <c r="AB60" s="177"/>
      <c r="AC60" s="177"/>
      <c r="AD60" s="177"/>
      <c r="AE60" s="178"/>
      <c r="AF60" s="176"/>
      <c r="AG60" s="177"/>
      <c r="AH60" s="177"/>
      <c r="AI60" s="177"/>
      <c r="AJ60" s="178"/>
      <c r="AK60" s="176"/>
      <c r="AL60" s="177"/>
      <c r="AM60" s="177"/>
      <c r="AN60" s="178"/>
      <c r="AO60" s="176"/>
      <c r="AP60" s="177"/>
      <c r="AQ60" s="177"/>
      <c r="AR60" s="177"/>
      <c r="AS60" s="178"/>
      <c r="AT60" s="176"/>
      <c r="AU60" s="177"/>
      <c r="AV60" s="177"/>
      <c r="AW60" s="178"/>
      <c r="AX60" s="176"/>
      <c r="AY60" s="177"/>
      <c r="AZ60" s="177"/>
      <c r="BA60" s="177"/>
      <c r="BB60" s="178"/>
      <c r="BC60" s="176"/>
      <c r="BD60" s="177"/>
      <c r="BE60" s="177"/>
      <c r="BF60" s="178"/>
      <c r="BG60" s="176"/>
      <c r="BH60" s="177"/>
      <c r="BI60" s="177"/>
      <c r="BJ60" s="177"/>
      <c r="BK60" s="178"/>
      <c r="BL60" s="176"/>
      <c r="BM60" s="177"/>
      <c r="BN60" s="177"/>
      <c r="BO60" s="178"/>
      <c r="BP60" s="176"/>
      <c r="BQ60" s="177"/>
      <c r="BR60" s="177"/>
      <c r="BS60" s="177"/>
      <c r="BT60" s="178"/>
      <c r="BU60" s="176"/>
      <c r="BV60" s="177"/>
      <c r="BW60" s="177"/>
      <c r="BX60" s="178"/>
      <c r="BY60" s="176"/>
      <c r="BZ60" s="177"/>
      <c r="CA60" s="177"/>
      <c r="CB60" s="177"/>
      <c r="CC60" s="178"/>
      <c r="CD60" s="176"/>
      <c r="CE60" s="177"/>
      <c r="CF60" s="177"/>
      <c r="CG60" s="177"/>
      <c r="CH60" s="178"/>
      <c r="CI60" s="176"/>
      <c r="CJ60" s="177"/>
      <c r="CK60" s="177"/>
      <c r="CL60" s="177"/>
      <c r="CM60" s="178"/>
      <c r="CN60" s="176"/>
      <c r="CO60" s="177"/>
      <c r="CP60" s="177"/>
      <c r="CQ60" s="177"/>
      <c r="CR60" s="178"/>
      <c r="CS60" s="176"/>
      <c r="CT60" s="177"/>
      <c r="CU60" s="177"/>
      <c r="CV60" s="177"/>
      <c r="CW60" s="178"/>
      <c r="CX60" s="176"/>
      <c r="CY60" s="177"/>
      <c r="CZ60" s="177"/>
      <c r="DA60" s="177"/>
      <c r="DB60" s="177"/>
      <c r="DC60" s="177"/>
      <c r="DD60" s="177"/>
      <c r="DE60" s="178"/>
      <c r="DF60" s="176"/>
      <c r="DG60" s="177"/>
      <c r="DH60" s="178"/>
      <c r="DI60" s="176"/>
      <c r="DJ60" s="177"/>
      <c r="DK60" s="177"/>
      <c r="DL60" s="177"/>
      <c r="DM60" s="177"/>
      <c r="DN60" s="177"/>
      <c r="DO60" s="178"/>
      <c r="DP60" s="176"/>
      <c r="DQ60" s="177"/>
      <c r="DR60" s="177"/>
      <c r="DS60" s="177"/>
      <c r="DT60" s="177"/>
      <c r="DU60" s="177"/>
      <c r="DV60" s="178"/>
      <c r="DW60" s="215"/>
      <c r="DX60" s="182"/>
      <c r="DY60" s="183"/>
      <c r="DZ60" s="183"/>
      <c r="EA60" s="183"/>
      <c r="EB60" s="183"/>
      <c r="EC60" s="183"/>
      <c r="ED60" s="184"/>
    </row>
    <row r="61" spans="1:134" s="24" customFormat="1" ht="11.25">
      <c r="A61" s="156" t="s">
        <v>10</v>
      </c>
      <c r="B61" s="156"/>
      <c r="C61" s="156"/>
      <c r="D61" s="172" t="s">
        <v>171</v>
      </c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52"/>
      <c r="X61" s="152"/>
      <c r="Y61" s="152"/>
      <c r="Z61" s="152"/>
      <c r="AA61" s="152"/>
      <c r="AB61" s="152"/>
      <c r="AC61" s="152"/>
      <c r="AD61" s="152"/>
      <c r="AE61" s="152"/>
      <c r="AF61" s="152">
        <f>AO61+AX61+BG61+BP61</f>
        <v>8.304</v>
      </c>
      <c r="AG61" s="152"/>
      <c r="AH61" s="152"/>
      <c r="AI61" s="152"/>
      <c r="AJ61" s="152"/>
      <c r="AK61" s="152">
        <v>0</v>
      </c>
      <c r="AL61" s="152"/>
      <c r="AM61" s="152"/>
      <c r="AN61" s="152"/>
      <c r="AO61" s="152">
        <v>2.06</v>
      </c>
      <c r="AP61" s="152"/>
      <c r="AQ61" s="152"/>
      <c r="AR61" s="152"/>
      <c r="AS61" s="152"/>
      <c r="AT61" s="152"/>
      <c r="AU61" s="152"/>
      <c r="AV61" s="152"/>
      <c r="AW61" s="152"/>
      <c r="AX61" s="152">
        <v>2.06</v>
      </c>
      <c r="AY61" s="152"/>
      <c r="AZ61" s="152"/>
      <c r="BA61" s="152"/>
      <c r="BB61" s="152"/>
      <c r="BC61" s="152"/>
      <c r="BD61" s="152"/>
      <c r="BE61" s="152"/>
      <c r="BF61" s="152"/>
      <c r="BG61" s="152">
        <v>2.06</v>
      </c>
      <c r="BH61" s="152"/>
      <c r="BI61" s="152"/>
      <c r="BJ61" s="152"/>
      <c r="BK61" s="152"/>
      <c r="BL61" s="152"/>
      <c r="BM61" s="152"/>
      <c r="BN61" s="152"/>
      <c r="BO61" s="152"/>
      <c r="BP61" s="152">
        <v>2.124</v>
      </c>
      <c r="BQ61" s="152"/>
      <c r="BR61" s="152"/>
      <c r="BS61" s="152"/>
      <c r="BT61" s="152"/>
      <c r="BU61" s="152"/>
      <c r="BV61" s="152"/>
      <c r="BW61" s="152"/>
      <c r="BX61" s="152"/>
      <c r="BY61" s="152">
        <v>0</v>
      </c>
      <c r="BZ61" s="152"/>
      <c r="CA61" s="152"/>
      <c r="CB61" s="152"/>
      <c r="CC61" s="152"/>
      <c r="CD61" s="152">
        <v>0</v>
      </c>
      <c r="CE61" s="152"/>
      <c r="CF61" s="152"/>
      <c r="CG61" s="152"/>
      <c r="CH61" s="152"/>
      <c r="CI61" s="152">
        <v>0</v>
      </c>
      <c r="CJ61" s="152"/>
      <c r="CK61" s="152"/>
      <c r="CL61" s="152"/>
      <c r="CM61" s="152"/>
      <c r="CN61" s="152">
        <v>0</v>
      </c>
      <c r="CO61" s="152"/>
      <c r="CP61" s="152"/>
      <c r="CQ61" s="152"/>
      <c r="CR61" s="152"/>
      <c r="CS61" s="152">
        <v>0</v>
      </c>
      <c r="CT61" s="152"/>
      <c r="CU61" s="152"/>
      <c r="CV61" s="152"/>
      <c r="CW61" s="152"/>
      <c r="CX61" s="152">
        <v>0</v>
      </c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36"/>
      <c r="DX61" s="159"/>
      <c r="DY61" s="160"/>
      <c r="DZ61" s="160"/>
      <c r="EA61" s="160"/>
      <c r="EB61" s="160"/>
      <c r="EC61" s="160"/>
      <c r="ED61" s="161"/>
    </row>
    <row r="62" spans="1:134" s="24" customFormat="1" ht="22.5" customHeight="1">
      <c r="A62" s="156" t="s">
        <v>88</v>
      </c>
      <c r="B62" s="156"/>
      <c r="C62" s="156"/>
      <c r="D62" s="169" t="s">
        <v>172</v>
      </c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1"/>
      <c r="W62" s="152"/>
      <c r="X62" s="152"/>
      <c r="Y62" s="152"/>
      <c r="Z62" s="152"/>
      <c r="AA62" s="152"/>
      <c r="AB62" s="152"/>
      <c r="AC62" s="152"/>
      <c r="AD62" s="152"/>
      <c r="AE62" s="152"/>
      <c r="AF62" s="152">
        <f>AO62+AX62+BG62+BP62</f>
        <v>10.222</v>
      </c>
      <c r="AG62" s="152"/>
      <c r="AH62" s="152"/>
      <c r="AI62" s="152"/>
      <c r="AJ62" s="152"/>
      <c r="AK62" s="152">
        <f>BU62</f>
        <v>1.1675568799999998</v>
      </c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>
        <v>4.1</v>
      </c>
      <c r="AY62" s="152"/>
      <c r="AZ62" s="152"/>
      <c r="BA62" s="152"/>
      <c r="BB62" s="152"/>
      <c r="BC62" s="152"/>
      <c r="BD62" s="152"/>
      <c r="BE62" s="152"/>
      <c r="BF62" s="152"/>
      <c r="BG62" s="152">
        <v>4.022</v>
      </c>
      <c r="BH62" s="152"/>
      <c r="BI62" s="152"/>
      <c r="BJ62" s="152"/>
      <c r="BK62" s="152"/>
      <c r="BL62" s="152"/>
      <c r="BM62" s="152"/>
      <c r="BN62" s="152"/>
      <c r="BO62" s="152"/>
      <c r="BP62" s="152">
        <v>2.1</v>
      </c>
      <c r="BQ62" s="152"/>
      <c r="BR62" s="152"/>
      <c r="BS62" s="152"/>
      <c r="BT62" s="152"/>
      <c r="BU62" s="168">
        <f>1167556.88/1000000</f>
        <v>1.1675568799999998</v>
      </c>
      <c r="BV62" s="168"/>
      <c r="BW62" s="168"/>
      <c r="BX62" s="168"/>
      <c r="BY62" s="152">
        <f>AK62</f>
        <v>1.1675568799999998</v>
      </c>
      <c r="BZ62" s="152"/>
      <c r="CA62" s="152"/>
      <c r="CB62" s="152"/>
      <c r="CC62" s="152"/>
      <c r="CD62" s="152">
        <f>AK62</f>
        <v>1.1675568799999998</v>
      </c>
      <c r="CE62" s="152"/>
      <c r="CF62" s="152"/>
      <c r="CG62" s="152"/>
      <c r="CH62" s="152"/>
      <c r="CI62" s="152">
        <f>BU62</f>
        <v>1.1675568799999998</v>
      </c>
      <c r="CJ62" s="152"/>
      <c r="CK62" s="152"/>
      <c r="CL62" s="152"/>
      <c r="CM62" s="152"/>
      <c r="CN62" s="152">
        <f>BU62</f>
        <v>1.1675568799999998</v>
      </c>
      <c r="CO62" s="152"/>
      <c r="CP62" s="152"/>
      <c r="CQ62" s="152"/>
      <c r="CR62" s="152"/>
      <c r="CS62" s="152">
        <f>BU62</f>
        <v>1.1675568799999998</v>
      </c>
      <c r="CT62" s="152"/>
      <c r="CU62" s="152"/>
      <c r="CV62" s="152"/>
      <c r="CW62" s="152"/>
      <c r="CX62" s="152">
        <f>AK62</f>
        <v>1.1675568799999998</v>
      </c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36">
        <f>CX62</f>
        <v>1.1675568799999998</v>
      </c>
      <c r="DX62" s="162"/>
      <c r="DY62" s="163"/>
      <c r="DZ62" s="163"/>
      <c r="EA62" s="163"/>
      <c r="EB62" s="163"/>
      <c r="EC62" s="163"/>
      <c r="ED62" s="164"/>
    </row>
    <row r="63" spans="1:134" s="24" customFormat="1" ht="33" customHeight="1">
      <c r="A63" s="156" t="s">
        <v>154</v>
      </c>
      <c r="B63" s="156"/>
      <c r="C63" s="156"/>
      <c r="D63" s="169" t="s">
        <v>243</v>
      </c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1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>
        <f>BU63</f>
        <v>0.20489804</v>
      </c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68">
        <f>(23433.04+149547+1440+1872+15492+13114)/1000000</f>
        <v>0.20489804</v>
      </c>
      <c r="BV63" s="168"/>
      <c r="BW63" s="168"/>
      <c r="BX63" s="168"/>
      <c r="BY63" s="152">
        <f>AK63</f>
        <v>0.20489804</v>
      </c>
      <c r="BZ63" s="152"/>
      <c r="CA63" s="152"/>
      <c r="CB63" s="152"/>
      <c r="CC63" s="152"/>
      <c r="CD63" s="152">
        <f>AK63</f>
        <v>0.20489804</v>
      </c>
      <c r="CE63" s="152"/>
      <c r="CF63" s="152"/>
      <c r="CG63" s="152"/>
      <c r="CH63" s="152"/>
      <c r="CI63" s="152">
        <f>BU63</f>
        <v>0.20489804</v>
      </c>
      <c r="CJ63" s="152"/>
      <c r="CK63" s="152"/>
      <c r="CL63" s="152"/>
      <c r="CM63" s="152"/>
      <c r="CN63" s="152">
        <f>BU63</f>
        <v>0.20489804</v>
      </c>
      <c r="CO63" s="152"/>
      <c r="CP63" s="152"/>
      <c r="CQ63" s="152"/>
      <c r="CR63" s="152"/>
      <c r="CS63" s="152">
        <f>BU63</f>
        <v>0.20489804</v>
      </c>
      <c r="CT63" s="152"/>
      <c r="CU63" s="152"/>
      <c r="CV63" s="152"/>
      <c r="CW63" s="152"/>
      <c r="CX63" s="152">
        <f>AK63</f>
        <v>0.20489804</v>
      </c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  <c r="DT63" s="152"/>
      <c r="DU63" s="152"/>
      <c r="DV63" s="152"/>
      <c r="DW63" s="36">
        <f>CX63</f>
        <v>0.20489804</v>
      </c>
      <c r="DX63" s="165"/>
      <c r="DY63" s="166"/>
      <c r="DZ63" s="166"/>
      <c r="EA63" s="166"/>
      <c r="EB63" s="166"/>
      <c r="EC63" s="166"/>
      <c r="ED63" s="167"/>
    </row>
    <row r="64" spans="1:17" s="21" customFormat="1" ht="4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="21" customFormat="1" ht="11.25">
      <c r="A65" s="3" t="s">
        <v>87</v>
      </c>
    </row>
    <row r="66" spans="1:4" s="21" customFormat="1" ht="11.25">
      <c r="A66" s="3" t="s">
        <v>86</v>
      </c>
      <c r="D66" s="22"/>
    </row>
    <row r="67" s="21" customFormat="1" ht="11.25">
      <c r="A67" s="3" t="s">
        <v>85</v>
      </c>
    </row>
    <row r="68" s="7" customFormat="1" ht="4.5" customHeight="1">
      <c r="D68" s="20"/>
    </row>
    <row r="69" s="18" customFormat="1" ht="12">
      <c r="A69" s="19" t="s">
        <v>84</v>
      </c>
    </row>
    <row r="71" spans="9:45" ht="12.75">
      <c r="I71" s="17" t="s">
        <v>169</v>
      </c>
      <c r="AS71" s="17" t="s">
        <v>170</v>
      </c>
    </row>
  </sheetData>
  <sheetProtection/>
  <mergeCells count="1028">
    <mergeCell ref="CB12:CF12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BY15:CH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C19:BF19"/>
    <mergeCell ref="BG19:BK19"/>
    <mergeCell ref="BL19:BO19"/>
    <mergeCell ref="BP19:BT19"/>
    <mergeCell ref="BU19:BX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A24:C24"/>
    <mergeCell ref="D24:V24"/>
    <mergeCell ref="W24:AE24"/>
    <mergeCell ref="AF24:AJ24"/>
    <mergeCell ref="AK24:AN24"/>
    <mergeCell ref="AO24:AS24"/>
    <mergeCell ref="AT24:AW24"/>
    <mergeCell ref="AX24:BB24"/>
    <mergeCell ref="BC24:BF24"/>
    <mergeCell ref="BG24:BK24"/>
    <mergeCell ref="BL24:BO24"/>
    <mergeCell ref="BP24:BT24"/>
    <mergeCell ref="BU24:BX24"/>
    <mergeCell ref="BY24:CC24"/>
    <mergeCell ref="CD24:CH24"/>
    <mergeCell ref="CI24:CM24"/>
    <mergeCell ref="CN24:CR24"/>
    <mergeCell ref="CS24:CW24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27:C28"/>
    <mergeCell ref="D27:V27"/>
    <mergeCell ref="W27:AE28"/>
    <mergeCell ref="AF27:AJ28"/>
    <mergeCell ref="AK27:AN28"/>
    <mergeCell ref="AO27:AS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A29:C29"/>
    <mergeCell ref="D29:V29"/>
    <mergeCell ref="W29:AE29"/>
    <mergeCell ref="AF29:AJ29"/>
    <mergeCell ref="AK29:AN29"/>
    <mergeCell ref="AO29:AS29"/>
    <mergeCell ref="CS29:CW29"/>
    <mergeCell ref="AT29:AW29"/>
    <mergeCell ref="AX29:BB29"/>
    <mergeCell ref="BC29:BF29"/>
    <mergeCell ref="BG29:BK29"/>
    <mergeCell ref="BL29:BO29"/>
    <mergeCell ref="BP29:BT29"/>
    <mergeCell ref="CX29:DE29"/>
    <mergeCell ref="DF29:DH29"/>
    <mergeCell ref="DI29:DO29"/>
    <mergeCell ref="DP29:DV29"/>
    <mergeCell ref="DX29:ED29"/>
    <mergeCell ref="BU29:BX29"/>
    <mergeCell ref="BY29:CC29"/>
    <mergeCell ref="CD29:CH29"/>
    <mergeCell ref="CI29:CM29"/>
    <mergeCell ref="CN29:CR29"/>
    <mergeCell ref="CX15:DW15"/>
    <mergeCell ref="CX16:DW16"/>
    <mergeCell ref="CX17:DW17"/>
    <mergeCell ref="DW25:DW26"/>
    <mergeCell ref="DW27:DW28"/>
    <mergeCell ref="DW59:DW60"/>
    <mergeCell ref="CX58:DE58"/>
    <mergeCell ref="DF58:DH58"/>
    <mergeCell ref="DI58:DO58"/>
    <mergeCell ref="DP58:DV58"/>
    <mergeCell ref="A62:C62"/>
    <mergeCell ref="D62:V62"/>
    <mergeCell ref="W62:AE62"/>
    <mergeCell ref="AF62:AJ62"/>
    <mergeCell ref="AK62:AN62"/>
    <mergeCell ref="AO62:AS62"/>
    <mergeCell ref="CS62:CW62"/>
    <mergeCell ref="AT62:AW62"/>
    <mergeCell ref="AX62:BB62"/>
    <mergeCell ref="BC62:BF62"/>
    <mergeCell ref="BG62:BK62"/>
    <mergeCell ref="BL62:BO62"/>
    <mergeCell ref="BP62:BT62"/>
    <mergeCell ref="AO58:AS58"/>
    <mergeCell ref="BU62:BX62"/>
    <mergeCell ref="BY62:CC62"/>
    <mergeCell ref="CD62:CH62"/>
    <mergeCell ref="CI62:CM62"/>
    <mergeCell ref="CN62:CR62"/>
    <mergeCell ref="BP58:BT58"/>
    <mergeCell ref="BU58:BX58"/>
    <mergeCell ref="BY58:CC58"/>
    <mergeCell ref="CD58:CH58"/>
    <mergeCell ref="CX62:DE62"/>
    <mergeCell ref="DF62:DH62"/>
    <mergeCell ref="DI62:DO62"/>
    <mergeCell ref="DP62:DV62"/>
    <mergeCell ref="A58:C58"/>
    <mergeCell ref="D58:V58"/>
    <mergeCell ref="W58:AE58"/>
    <mergeCell ref="AF58:AJ58"/>
    <mergeCell ref="AK58:AN58"/>
    <mergeCell ref="AT59:AW60"/>
    <mergeCell ref="CI58:CM58"/>
    <mergeCell ref="CN58:CR58"/>
    <mergeCell ref="AT58:AW58"/>
    <mergeCell ref="AX58:BB58"/>
    <mergeCell ref="BC58:BF58"/>
    <mergeCell ref="BG58:BK58"/>
    <mergeCell ref="A59:C60"/>
    <mergeCell ref="D59:V59"/>
    <mergeCell ref="W59:AE60"/>
    <mergeCell ref="AF59:AJ60"/>
    <mergeCell ref="AK59:AN60"/>
    <mergeCell ref="AO59:AS60"/>
    <mergeCell ref="BC59:BF60"/>
    <mergeCell ref="BG59:BK60"/>
    <mergeCell ref="BL59:BO60"/>
    <mergeCell ref="BP59:BT60"/>
    <mergeCell ref="CX59:DE60"/>
    <mergeCell ref="DX58:ED58"/>
    <mergeCell ref="CN59:CR60"/>
    <mergeCell ref="CS59:CW60"/>
    <mergeCell ref="CS58:CW58"/>
    <mergeCell ref="BL58:BO58"/>
    <mergeCell ref="DF59:DH60"/>
    <mergeCell ref="DI59:DO60"/>
    <mergeCell ref="DP59:DV60"/>
    <mergeCell ref="DX59:ED60"/>
    <mergeCell ref="D60:V60"/>
    <mergeCell ref="BU59:BX60"/>
    <mergeCell ref="BY59:CC60"/>
    <mergeCell ref="CD59:CH60"/>
    <mergeCell ref="CI59:CM60"/>
    <mergeCell ref="AX59:BB60"/>
    <mergeCell ref="A61:C61"/>
    <mergeCell ref="D61:V61"/>
    <mergeCell ref="W61:AE61"/>
    <mergeCell ref="AF61:AJ61"/>
    <mergeCell ref="AK61:AN61"/>
    <mergeCell ref="AO61:AS61"/>
    <mergeCell ref="AT61:AW61"/>
    <mergeCell ref="AX61:BB61"/>
    <mergeCell ref="BC61:BF61"/>
    <mergeCell ref="BG61:BK61"/>
    <mergeCell ref="BL61:BO61"/>
    <mergeCell ref="BP61:BT61"/>
    <mergeCell ref="BU61:BX61"/>
    <mergeCell ref="BY61:CC61"/>
    <mergeCell ref="CD61:CH61"/>
    <mergeCell ref="CI61:CM61"/>
    <mergeCell ref="CN61:CR61"/>
    <mergeCell ref="CS61:CW61"/>
    <mergeCell ref="CX61:DE61"/>
    <mergeCell ref="DF61:DH61"/>
    <mergeCell ref="DI61:DO61"/>
    <mergeCell ref="DP61:DV61"/>
    <mergeCell ref="A63:C63"/>
    <mergeCell ref="D63:V63"/>
    <mergeCell ref="W63:AE63"/>
    <mergeCell ref="AF63:AJ63"/>
    <mergeCell ref="AK63:AN63"/>
    <mergeCell ref="AO63:AS63"/>
    <mergeCell ref="AT63:AW63"/>
    <mergeCell ref="AX63:BB63"/>
    <mergeCell ref="BC63:BF63"/>
    <mergeCell ref="BG63:BK63"/>
    <mergeCell ref="BL63:BO63"/>
    <mergeCell ref="BP63:BT63"/>
    <mergeCell ref="BU63:BX63"/>
    <mergeCell ref="BY63:CC63"/>
    <mergeCell ref="CD63:CH63"/>
    <mergeCell ref="CI63:CM63"/>
    <mergeCell ref="CN63:CR63"/>
    <mergeCell ref="CS63:CW63"/>
    <mergeCell ref="CX63:DE63"/>
    <mergeCell ref="DF63:DH63"/>
    <mergeCell ref="DI63:DO63"/>
    <mergeCell ref="DP63:DV63"/>
    <mergeCell ref="DX61:ED63"/>
    <mergeCell ref="A51:C51"/>
    <mergeCell ref="D51:V51"/>
    <mergeCell ref="W51:AE51"/>
    <mergeCell ref="AF51:AJ51"/>
    <mergeCell ref="AK51:AN51"/>
    <mergeCell ref="AO51:AS51"/>
    <mergeCell ref="AT51:AW51"/>
    <mergeCell ref="AX51:BB51"/>
    <mergeCell ref="BC51:BF51"/>
    <mergeCell ref="BG51:BK51"/>
    <mergeCell ref="BL51:BO51"/>
    <mergeCell ref="BP51:BT51"/>
    <mergeCell ref="BU51:BX51"/>
    <mergeCell ref="BY51:CC51"/>
    <mergeCell ref="CD51:CH51"/>
    <mergeCell ref="CI51:CM51"/>
    <mergeCell ref="CN51:CR51"/>
    <mergeCell ref="CS51:CW51"/>
    <mergeCell ref="CX51:DE51"/>
    <mergeCell ref="DF51:DH51"/>
    <mergeCell ref="DI51:DO51"/>
    <mergeCell ref="DP51:DV51"/>
    <mergeCell ref="DX51:ED51"/>
    <mergeCell ref="A42:C42"/>
    <mergeCell ref="D42:V42"/>
    <mergeCell ref="W42:AE42"/>
    <mergeCell ref="AF42:AJ42"/>
    <mergeCell ref="AK42:AN42"/>
    <mergeCell ref="AO42:AS42"/>
    <mergeCell ref="AT42:AW42"/>
    <mergeCell ref="AX42:BB42"/>
    <mergeCell ref="BC42:BF42"/>
    <mergeCell ref="BG42:BK42"/>
    <mergeCell ref="BL42:BO42"/>
    <mergeCell ref="BP42:BT42"/>
    <mergeCell ref="BU42:BX42"/>
    <mergeCell ref="BY42:CC42"/>
    <mergeCell ref="CD42:CH42"/>
    <mergeCell ref="CI42:CM42"/>
    <mergeCell ref="CN42:CR42"/>
    <mergeCell ref="CS42:CW42"/>
    <mergeCell ref="CX42:DE42"/>
    <mergeCell ref="DF42:DH42"/>
    <mergeCell ref="DI42:DO42"/>
    <mergeCell ref="DP42:DV42"/>
    <mergeCell ref="DX42:ED42"/>
    <mergeCell ref="A57:C57"/>
    <mergeCell ref="D57:V57"/>
    <mergeCell ref="W57:AE57"/>
    <mergeCell ref="AF57:AJ57"/>
    <mergeCell ref="AK57:AN57"/>
    <mergeCell ref="AO57:AS57"/>
    <mergeCell ref="AT57:AW57"/>
    <mergeCell ref="AX57:BB57"/>
    <mergeCell ref="BC57:BF57"/>
    <mergeCell ref="BG57:BK57"/>
    <mergeCell ref="BL57:BO57"/>
    <mergeCell ref="BP57:BT57"/>
    <mergeCell ref="BU57:BX57"/>
    <mergeCell ref="BY57:CC57"/>
    <mergeCell ref="CD57:CH57"/>
    <mergeCell ref="CI57:CM57"/>
    <mergeCell ref="CN57:CR57"/>
    <mergeCell ref="CS57:CW57"/>
    <mergeCell ref="CX57:DE57"/>
    <mergeCell ref="DF57:DH57"/>
    <mergeCell ref="DI57:DO57"/>
    <mergeCell ref="DP57:DV57"/>
    <mergeCell ref="DX57:ED57"/>
    <mergeCell ref="A56:C56"/>
    <mergeCell ref="D56:V56"/>
    <mergeCell ref="W56:AE56"/>
    <mergeCell ref="AF56:AJ56"/>
    <mergeCell ref="AK56:AN56"/>
    <mergeCell ref="AO56:AS56"/>
    <mergeCell ref="AT56:AW56"/>
    <mergeCell ref="AX56:BB56"/>
    <mergeCell ref="BC56:BF56"/>
    <mergeCell ref="BG56:BK56"/>
    <mergeCell ref="BL56:BO56"/>
    <mergeCell ref="BP56:BT56"/>
    <mergeCell ref="BU56:BX56"/>
    <mergeCell ref="BY56:CC56"/>
    <mergeCell ref="CD56:CH56"/>
    <mergeCell ref="CI56:CM56"/>
    <mergeCell ref="CN56:CR56"/>
    <mergeCell ref="CS56:CW56"/>
    <mergeCell ref="CX56:DE56"/>
    <mergeCell ref="DF56:DH56"/>
    <mergeCell ref="DI56:DO56"/>
    <mergeCell ref="DP56:DV56"/>
    <mergeCell ref="DX56:ED56"/>
    <mergeCell ref="A47:C47"/>
    <mergeCell ref="D47:V47"/>
    <mergeCell ref="W47:AE47"/>
    <mergeCell ref="AF47:AJ47"/>
    <mergeCell ref="AK47:AN47"/>
    <mergeCell ref="AO47:AS47"/>
    <mergeCell ref="AT47:AW47"/>
    <mergeCell ref="AX47:BB47"/>
    <mergeCell ref="BC47:BF47"/>
    <mergeCell ref="BG47:BK47"/>
    <mergeCell ref="BL47:BO47"/>
    <mergeCell ref="BP47:BT47"/>
    <mergeCell ref="BU47:BX47"/>
    <mergeCell ref="BY47:CC47"/>
    <mergeCell ref="CD47:CH47"/>
    <mergeCell ref="CI47:CM47"/>
    <mergeCell ref="CN47:CR47"/>
    <mergeCell ref="CS47:CW47"/>
    <mergeCell ref="CX47:DE47"/>
    <mergeCell ref="DF47:DH47"/>
    <mergeCell ref="DI47:DO47"/>
    <mergeCell ref="DP47:DV47"/>
    <mergeCell ref="DX47:ED47"/>
    <mergeCell ref="A48:C48"/>
    <mergeCell ref="D48:V48"/>
    <mergeCell ref="W48:AE48"/>
    <mergeCell ref="AF48:AJ48"/>
    <mergeCell ref="AK48:AN48"/>
    <mergeCell ref="AO48:AS48"/>
    <mergeCell ref="AT48:AW48"/>
    <mergeCell ref="AX48:BB48"/>
    <mergeCell ref="BC48:BF48"/>
    <mergeCell ref="BG48:BK48"/>
    <mergeCell ref="BL48:BO48"/>
    <mergeCell ref="BP48:BT48"/>
    <mergeCell ref="BU48:BX48"/>
    <mergeCell ref="BY48:CC48"/>
    <mergeCell ref="CD48:CH48"/>
    <mergeCell ref="CI48:CM48"/>
    <mergeCell ref="CN48:CR48"/>
    <mergeCell ref="CS48:CW48"/>
    <mergeCell ref="CX48:DE48"/>
    <mergeCell ref="DF48:DH48"/>
    <mergeCell ref="DI48:DO48"/>
    <mergeCell ref="DP48:DV48"/>
    <mergeCell ref="DX48:ED48"/>
    <mergeCell ref="A45:C45"/>
    <mergeCell ref="D45:V45"/>
    <mergeCell ref="W45:AE45"/>
    <mergeCell ref="AF45:AJ45"/>
    <mergeCell ref="AK45:AN45"/>
    <mergeCell ref="AO45:AS45"/>
    <mergeCell ref="AT45:AW45"/>
    <mergeCell ref="AX45:BB45"/>
    <mergeCell ref="BC45:BF45"/>
    <mergeCell ref="BG45:BK45"/>
    <mergeCell ref="BL45:BO45"/>
    <mergeCell ref="BP45:BT45"/>
    <mergeCell ref="BU45:BX45"/>
    <mergeCell ref="BY45:CC45"/>
    <mergeCell ref="CD45:CH45"/>
    <mergeCell ref="CI45:CM45"/>
    <mergeCell ref="CN45:CR45"/>
    <mergeCell ref="CS45:CW45"/>
    <mergeCell ref="CX45:DE45"/>
    <mergeCell ref="DF45:DH45"/>
    <mergeCell ref="DI45:DO45"/>
    <mergeCell ref="DP45:DV45"/>
    <mergeCell ref="DX45:ED45"/>
    <mergeCell ref="A46:C46"/>
    <mergeCell ref="D46:V46"/>
    <mergeCell ref="W46:AE46"/>
    <mergeCell ref="AF46:AJ46"/>
    <mergeCell ref="AK46:AN46"/>
    <mergeCell ref="AO46:AS46"/>
    <mergeCell ref="AT46:AW46"/>
    <mergeCell ref="AX46:BB46"/>
    <mergeCell ref="BC46:BF46"/>
    <mergeCell ref="BG46:BK46"/>
    <mergeCell ref="BL46:BO46"/>
    <mergeCell ref="BP46:BT46"/>
    <mergeCell ref="BU46:BX46"/>
    <mergeCell ref="BY46:CC46"/>
    <mergeCell ref="CD46:CH46"/>
    <mergeCell ref="CI46:CM46"/>
    <mergeCell ref="CN46:CR46"/>
    <mergeCell ref="CS46:CW46"/>
    <mergeCell ref="CX46:DE46"/>
    <mergeCell ref="DF46:DH46"/>
    <mergeCell ref="DI46:DO46"/>
    <mergeCell ref="DP46:DV46"/>
    <mergeCell ref="DX46:ED46"/>
    <mergeCell ref="A49:C49"/>
    <mergeCell ref="D49:V49"/>
    <mergeCell ref="W49:AE49"/>
    <mergeCell ref="AF49:AJ49"/>
    <mergeCell ref="AK49:AN49"/>
    <mergeCell ref="AO49:AS49"/>
    <mergeCell ref="AT49:AW49"/>
    <mergeCell ref="AX49:BB49"/>
    <mergeCell ref="BC49:BF49"/>
    <mergeCell ref="BG49:BK49"/>
    <mergeCell ref="BL49:BO49"/>
    <mergeCell ref="BP49:BT49"/>
    <mergeCell ref="BU49:BX49"/>
    <mergeCell ref="BY49:CC49"/>
    <mergeCell ref="CD49:CH49"/>
    <mergeCell ref="CI49:CM49"/>
    <mergeCell ref="CN49:CR49"/>
    <mergeCell ref="CS49:CW49"/>
    <mergeCell ref="CX49:DE49"/>
    <mergeCell ref="DF49:DH49"/>
    <mergeCell ref="DI49:DO49"/>
    <mergeCell ref="DP49:DV49"/>
    <mergeCell ref="DX49:ED49"/>
    <mergeCell ref="A50:C50"/>
    <mergeCell ref="D50:V50"/>
    <mergeCell ref="W50:AE50"/>
    <mergeCell ref="AF50:AJ50"/>
    <mergeCell ref="AK50:AN50"/>
    <mergeCell ref="AO50:AS50"/>
    <mergeCell ref="AT50:AW50"/>
    <mergeCell ref="AX50:BB50"/>
    <mergeCell ref="BC50:BF50"/>
    <mergeCell ref="BG50:BK50"/>
    <mergeCell ref="BL50:BO50"/>
    <mergeCell ref="BP50:BT50"/>
    <mergeCell ref="BU50:BX50"/>
    <mergeCell ref="BY50:CC50"/>
    <mergeCell ref="CD50:CH50"/>
    <mergeCell ref="CI50:CM50"/>
    <mergeCell ref="CN50:CR50"/>
    <mergeCell ref="CS50:CW50"/>
    <mergeCell ref="CX50:DE50"/>
    <mergeCell ref="DF50:DH50"/>
    <mergeCell ref="DI50:DO50"/>
    <mergeCell ref="DP50:DV50"/>
    <mergeCell ref="DX50:ED50"/>
    <mergeCell ref="A39:C39"/>
    <mergeCell ref="D39:V39"/>
    <mergeCell ref="W39:AE39"/>
    <mergeCell ref="AF39:AJ39"/>
    <mergeCell ref="AK39:AN39"/>
    <mergeCell ref="AO39:AS39"/>
    <mergeCell ref="AT39:AW39"/>
    <mergeCell ref="AX39:BB39"/>
    <mergeCell ref="BC39:BF39"/>
    <mergeCell ref="BG39:BK39"/>
    <mergeCell ref="BL39:BO39"/>
    <mergeCell ref="BP39:BT39"/>
    <mergeCell ref="BU39:BX39"/>
    <mergeCell ref="BY39:CC39"/>
    <mergeCell ref="CD39:CH39"/>
    <mergeCell ref="CI39:CM39"/>
    <mergeCell ref="CN39:CR39"/>
    <mergeCell ref="CS39:CW39"/>
    <mergeCell ref="CX39:DE39"/>
    <mergeCell ref="DF39:DH39"/>
    <mergeCell ref="DI39:DO39"/>
    <mergeCell ref="DP39:DV39"/>
    <mergeCell ref="DX39:ED39"/>
    <mergeCell ref="A30:C30"/>
    <mergeCell ref="D30:V30"/>
    <mergeCell ref="W30:AE30"/>
    <mergeCell ref="AF30:AJ30"/>
    <mergeCell ref="AK30:AN30"/>
    <mergeCell ref="AO30:AS30"/>
    <mergeCell ref="AT30:AW30"/>
    <mergeCell ref="AX30:BB30"/>
    <mergeCell ref="BC30:BF30"/>
    <mergeCell ref="BG30:BK30"/>
    <mergeCell ref="BL30:BO30"/>
    <mergeCell ref="BP30:BT30"/>
    <mergeCell ref="BU30:BX30"/>
    <mergeCell ref="BY30:CC30"/>
    <mergeCell ref="CD30:CH30"/>
    <mergeCell ref="CI30:CM30"/>
    <mergeCell ref="CN30:CR30"/>
    <mergeCell ref="CS30:CW30"/>
    <mergeCell ref="CX30:DE30"/>
    <mergeCell ref="DF30:DH30"/>
    <mergeCell ref="DI30:DO30"/>
    <mergeCell ref="DP30:DV30"/>
    <mergeCell ref="DX30:ED30"/>
    <mergeCell ref="A40:C40"/>
    <mergeCell ref="D40:V40"/>
    <mergeCell ref="W40:AE40"/>
    <mergeCell ref="AF40:AJ40"/>
    <mergeCell ref="AK40:AN40"/>
    <mergeCell ref="AO40:AS40"/>
    <mergeCell ref="AT40:AW40"/>
    <mergeCell ref="AX40:BB40"/>
    <mergeCell ref="BC40:BF40"/>
    <mergeCell ref="BG40:BK40"/>
    <mergeCell ref="BL40:BO40"/>
    <mergeCell ref="BP40:BT40"/>
    <mergeCell ref="BU40:BX40"/>
    <mergeCell ref="BY40:CC40"/>
    <mergeCell ref="CD40:CH40"/>
    <mergeCell ref="CI40:CM40"/>
    <mergeCell ref="CN40:CR40"/>
    <mergeCell ref="CS40:CW40"/>
    <mergeCell ref="CX40:DE40"/>
    <mergeCell ref="DF40:DH40"/>
    <mergeCell ref="DI40:DO40"/>
    <mergeCell ref="DP40:DV40"/>
    <mergeCell ref="DX40:ED40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W34"/>
    <mergeCell ref="CX34:DE34"/>
    <mergeCell ref="DF34:DH34"/>
    <mergeCell ref="DI34:DO34"/>
    <mergeCell ref="DP34:DV34"/>
    <mergeCell ref="DX34:ED34"/>
    <mergeCell ref="A31:C31"/>
    <mergeCell ref="D31:V31"/>
    <mergeCell ref="W31:AE31"/>
    <mergeCell ref="AF31:AJ31"/>
    <mergeCell ref="AK31:AN31"/>
    <mergeCell ref="AO31:AS31"/>
    <mergeCell ref="AT31:AW31"/>
    <mergeCell ref="AX31:BB31"/>
    <mergeCell ref="BC31:BF31"/>
    <mergeCell ref="BG31:BK31"/>
    <mergeCell ref="BL31:BO31"/>
    <mergeCell ref="BP31:BT31"/>
    <mergeCell ref="BU31:BX31"/>
    <mergeCell ref="BY31:CC31"/>
    <mergeCell ref="CD31:CH31"/>
    <mergeCell ref="CI31:CM31"/>
    <mergeCell ref="CN31:CR31"/>
    <mergeCell ref="CS31:CW31"/>
    <mergeCell ref="CX31:DE31"/>
    <mergeCell ref="DF31:DH31"/>
    <mergeCell ref="DI31:DO31"/>
    <mergeCell ref="DP31:DV31"/>
    <mergeCell ref="DX31:ED31"/>
    <mergeCell ref="A32:C32"/>
    <mergeCell ref="D32:V32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BL32:BO32"/>
    <mergeCell ref="BP32:BT32"/>
    <mergeCell ref="BU32:BX32"/>
    <mergeCell ref="BY32:CC32"/>
    <mergeCell ref="CD32:CH32"/>
    <mergeCell ref="CI32:CM32"/>
    <mergeCell ref="CN32:CR32"/>
    <mergeCell ref="CS32:CW32"/>
    <mergeCell ref="CX32:DE32"/>
    <mergeCell ref="DF32:DH32"/>
    <mergeCell ref="DI32:DO32"/>
    <mergeCell ref="DP32:DV32"/>
    <mergeCell ref="DX32:ED32"/>
    <mergeCell ref="A33:C33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BL33:BO33"/>
    <mergeCell ref="BP33:BT33"/>
    <mergeCell ref="BU33:BX33"/>
    <mergeCell ref="BY33:CC33"/>
    <mergeCell ref="CD33:CH33"/>
    <mergeCell ref="CI33:CM33"/>
    <mergeCell ref="CN33:CR33"/>
    <mergeCell ref="CS33:CW33"/>
    <mergeCell ref="CX33:DE33"/>
    <mergeCell ref="DF33:DH33"/>
    <mergeCell ref="DI33:DO33"/>
    <mergeCell ref="DP33:DV33"/>
    <mergeCell ref="DX33:ED33"/>
    <mergeCell ref="A41:C41"/>
    <mergeCell ref="D41:V41"/>
    <mergeCell ref="W41:AE41"/>
    <mergeCell ref="AF41:AJ41"/>
    <mergeCell ref="AK41:AN41"/>
    <mergeCell ref="AO41:AS41"/>
    <mergeCell ref="AT41:AW41"/>
    <mergeCell ref="AX41:BB41"/>
    <mergeCell ref="BC41:BF41"/>
    <mergeCell ref="BG41:BK41"/>
    <mergeCell ref="BL41:BO41"/>
    <mergeCell ref="BP41:BT41"/>
    <mergeCell ref="BU41:BX41"/>
    <mergeCell ref="BY41:CC41"/>
    <mergeCell ref="CD41:CH41"/>
    <mergeCell ref="CI41:CM41"/>
    <mergeCell ref="CN41:CR41"/>
    <mergeCell ref="CS41:CW41"/>
    <mergeCell ref="CX41:DE41"/>
    <mergeCell ref="DF41:DH41"/>
    <mergeCell ref="DI41:DO41"/>
    <mergeCell ref="DP41:DV41"/>
    <mergeCell ref="DX41:ED41"/>
    <mergeCell ref="A52:C52"/>
    <mergeCell ref="D52:V52"/>
    <mergeCell ref="W52:AE52"/>
    <mergeCell ref="AF52:AJ52"/>
    <mergeCell ref="AK52:AN52"/>
    <mergeCell ref="AO52:AS52"/>
    <mergeCell ref="AT52:AW52"/>
    <mergeCell ref="AX52:BB52"/>
    <mergeCell ref="BC52:BF52"/>
    <mergeCell ref="BG52:BK52"/>
    <mergeCell ref="BL52:BO52"/>
    <mergeCell ref="BP52:BT52"/>
    <mergeCell ref="BU52:BX52"/>
    <mergeCell ref="BY52:CC52"/>
    <mergeCell ref="CD52:CH52"/>
    <mergeCell ref="CI52:CM52"/>
    <mergeCell ref="CN52:CR52"/>
    <mergeCell ref="CS52:CW52"/>
    <mergeCell ref="CX52:DE52"/>
    <mergeCell ref="DF52:DH52"/>
    <mergeCell ref="DI52:DO52"/>
    <mergeCell ref="DP52:DV52"/>
    <mergeCell ref="DX52:ED52"/>
    <mergeCell ref="A53:C53"/>
    <mergeCell ref="D53:V53"/>
    <mergeCell ref="W53:AE53"/>
    <mergeCell ref="AF53:AJ53"/>
    <mergeCell ref="AK53:AN53"/>
    <mergeCell ref="AO53:AS53"/>
    <mergeCell ref="AT53:AW53"/>
    <mergeCell ref="AX53:BB53"/>
    <mergeCell ref="BC53:BF53"/>
    <mergeCell ref="BG53:BK53"/>
    <mergeCell ref="BL53:BO53"/>
    <mergeCell ref="BP53:BT53"/>
    <mergeCell ref="BU53:BX53"/>
    <mergeCell ref="BY53:CC53"/>
    <mergeCell ref="CD53:CH53"/>
    <mergeCell ref="CI53:CM53"/>
    <mergeCell ref="CN53:CR53"/>
    <mergeCell ref="CS53:CW53"/>
    <mergeCell ref="CX53:DE53"/>
    <mergeCell ref="DF53:DH53"/>
    <mergeCell ref="DI53:DO53"/>
    <mergeCell ref="DP53:DV53"/>
    <mergeCell ref="DX53:ED53"/>
    <mergeCell ref="A43:C43"/>
    <mergeCell ref="D43:V43"/>
    <mergeCell ref="W43:AE43"/>
    <mergeCell ref="AF43:AJ43"/>
    <mergeCell ref="AK43:AN43"/>
    <mergeCell ref="AO43:AS43"/>
    <mergeCell ref="AT43:AW43"/>
    <mergeCell ref="AX43:BB43"/>
    <mergeCell ref="BC43:BF43"/>
    <mergeCell ref="BG43:BK43"/>
    <mergeCell ref="BL43:BO43"/>
    <mergeCell ref="BP43:BT43"/>
    <mergeCell ref="BU43:BX43"/>
    <mergeCell ref="BY43:CC43"/>
    <mergeCell ref="CD43:CH43"/>
    <mergeCell ref="CI43:CM43"/>
    <mergeCell ref="CN43:CR43"/>
    <mergeCell ref="CS43:CW43"/>
    <mergeCell ref="CX43:DE43"/>
    <mergeCell ref="DF43:DH43"/>
    <mergeCell ref="DI43:DO43"/>
    <mergeCell ref="DP43:DV43"/>
    <mergeCell ref="DX43:ED43"/>
    <mergeCell ref="A54:C54"/>
    <mergeCell ref="D54:V54"/>
    <mergeCell ref="W54:AE54"/>
    <mergeCell ref="AF54:AJ54"/>
    <mergeCell ref="AK54:AN54"/>
    <mergeCell ref="AO54:AS54"/>
    <mergeCell ref="AT54:AW54"/>
    <mergeCell ref="AX54:BB54"/>
    <mergeCell ref="BC54:BF54"/>
    <mergeCell ref="BG54:BK54"/>
    <mergeCell ref="BL54:BO54"/>
    <mergeCell ref="BP54:BT54"/>
    <mergeCell ref="BU54:BX54"/>
    <mergeCell ref="BY54:CC54"/>
    <mergeCell ref="CD54:CH54"/>
    <mergeCell ref="CI54:CM54"/>
    <mergeCell ref="CN54:CR54"/>
    <mergeCell ref="CS54:CW54"/>
    <mergeCell ref="CX54:DE54"/>
    <mergeCell ref="DF54:DH54"/>
    <mergeCell ref="DI54:DO54"/>
    <mergeCell ref="DP54:DV54"/>
    <mergeCell ref="DX54:ED54"/>
    <mergeCell ref="A35:C35"/>
    <mergeCell ref="D35:V35"/>
    <mergeCell ref="W35:AE35"/>
    <mergeCell ref="AF35:AJ35"/>
    <mergeCell ref="AK35:AN35"/>
    <mergeCell ref="AO35:AS35"/>
    <mergeCell ref="AT35:AW35"/>
    <mergeCell ref="AX35:BB35"/>
    <mergeCell ref="BC35:BF35"/>
    <mergeCell ref="BG35:BK35"/>
    <mergeCell ref="BL35:BO35"/>
    <mergeCell ref="BP35:BT35"/>
    <mergeCell ref="BU35:BX35"/>
    <mergeCell ref="BY35:CC35"/>
    <mergeCell ref="CD35:CH35"/>
    <mergeCell ref="CI35:CM35"/>
    <mergeCell ref="CN35:CR35"/>
    <mergeCell ref="CS35:CW35"/>
    <mergeCell ref="CX35:DE35"/>
    <mergeCell ref="DF35:DH35"/>
    <mergeCell ref="DI35:DO35"/>
    <mergeCell ref="DP35:DV35"/>
    <mergeCell ref="DX35:ED35"/>
    <mergeCell ref="A36:C36"/>
    <mergeCell ref="D36:V36"/>
    <mergeCell ref="W36:AE36"/>
    <mergeCell ref="AF36:AJ36"/>
    <mergeCell ref="AK36:AN36"/>
    <mergeCell ref="AO36:AS36"/>
    <mergeCell ref="AT36:AW36"/>
    <mergeCell ref="AX36:BB36"/>
    <mergeCell ref="BC36:BF36"/>
    <mergeCell ref="BG36:BK36"/>
    <mergeCell ref="BL36:BO36"/>
    <mergeCell ref="BP36:BT36"/>
    <mergeCell ref="BU36:BX36"/>
    <mergeCell ref="BY36:CC36"/>
    <mergeCell ref="CD36:CH36"/>
    <mergeCell ref="CI36:CM36"/>
    <mergeCell ref="CN36:CR36"/>
    <mergeCell ref="CS36:CW36"/>
    <mergeCell ref="CX36:DE36"/>
    <mergeCell ref="DF36:DH36"/>
    <mergeCell ref="DI36:DO36"/>
    <mergeCell ref="DP36:DV36"/>
    <mergeCell ref="DX36:ED36"/>
    <mergeCell ref="A37:C37"/>
    <mergeCell ref="D37:V37"/>
    <mergeCell ref="W37:AE37"/>
    <mergeCell ref="AF37:AJ37"/>
    <mergeCell ref="AK37:AN37"/>
    <mergeCell ref="AO37:AS37"/>
    <mergeCell ref="AT37:AW37"/>
    <mergeCell ref="AX37:BB37"/>
    <mergeCell ref="BC37:BF37"/>
    <mergeCell ref="BG37:BK37"/>
    <mergeCell ref="BL37:BO37"/>
    <mergeCell ref="BP37:BT37"/>
    <mergeCell ref="BU37:BX37"/>
    <mergeCell ref="BY37:CC37"/>
    <mergeCell ref="CD37:CH37"/>
    <mergeCell ref="CI37:CM37"/>
    <mergeCell ref="CN37:CR37"/>
    <mergeCell ref="CS37:CW37"/>
    <mergeCell ref="CX37:DE37"/>
    <mergeCell ref="DF37:DH37"/>
    <mergeCell ref="DI37:DO37"/>
    <mergeCell ref="DP37:DV37"/>
    <mergeCell ref="DX37:ED37"/>
    <mergeCell ref="A38:C38"/>
    <mergeCell ref="D38:V38"/>
    <mergeCell ref="W38:AE38"/>
    <mergeCell ref="AF38:AJ38"/>
    <mergeCell ref="AK38:AN38"/>
    <mergeCell ref="AO38:AS38"/>
    <mergeCell ref="AT38:AW38"/>
    <mergeCell ref="AX38:BB38"/>
    <mergeCell ref="BC38:BF38"/>
    <mergeCell ref="BG38:BK38"/>
    <mergeCell ref="BL38:BO38"/>
    <mergeCell ref="BP38:BT38"/>
    <mergeCell ref="BU38:BX38"/>
    <mergeCell ref="BY38:CC38"/>
    <mergeCell ref="CD38:CH38"/>
    <mergeCell ref="CI38:CM38"/>
    <mergeCell ref="CN38:CR38"/>
    <mergeCell ref="CS38:CW38"/>
    <mergeCell ref="CX38:DE38"/>
    <mergeCell ref="DF38:DH38"/>
    <mergeCell ref="DI38:DO38"/>
    <mergeCell ref="DP38:DV38"/>
    <mergeCell ref="DX38:ED38"/>
    <mergeCell ref="A44:C44"/>
    <mergeCell ref="D44:V44"/>
    <mergeCell ref="W44:AE44"/>
    <mergeCell ref="AF44:AJ44"/>
    <mergeCell ref="AK44:AN44"/>
    <mergeCell ref="AO44:AS44"/>
    <mergeCell ref="AT44:AW44"/>
    <mergeCell ref="AX44:BB44"/>
    <mergeCell ref="BC44:BF44"/>
    <mergeCell ref="BG44:BK44"/>
    <mergeCell ref="BL44:BO44"/>
    <mergeCell ref="BP44:BT44"/>
    <mergeCell ref="BU44:BX44"/>
    <mergeCell ref="BY44:CC44"/>
    <mergeCell ref="CD44:CH44"/>
    <mergeCell ref="CI44:CM44"/>
    <mergeCell ref="CN44:CR44"/>
    <mergeCell ref="CS44:CW44"/>
    <mergeCell ref="CX44:DE44"/>
    <mergeCell ref="DF44:DH44"/>
    <mergeCell ref="DI44:DO44"/>
    <mergeCell ref="DP44:DV44"/>
    <mergeCell ref="DX44:ED44"/>
    <mergeCell ref="A55:C55"/>
    <mergeCell ref="D55:V55"/>
    <mergeCell ref="W55:AE55"/>
    <mergeCell ref="AF55:AJ55"/>
    <mergeCell ref="AK55:AN55"/>
    <mergeCell ref="AO55:AS55"/>
    <mergeCell ref="CS55:CW55"/>
    <mergeCell ref="AT55:AW55"/>
    <mergeCell ref="AX55:BB55"/>
    <mergeCell ref="BC55:BF55"/>
    <mergeCell ref="BG55:BK55"/>
    <mergeCell ref="BL55:BO55"/>
    <mergeCell ref="BP55:BT55"/>
    <mergeCell ref="CX55:DE55"/>
    <mergeCell ref="DF55:DH55"/>
    <mergeCell ref="DI55:DO55"/>
    <mergeCell ref="DP55:DV55"/>
    <mergeCell ref="DX55:ED55"/>
    <mergeCell ref="BU55:BX55"/>
    <mergeCell ref="BY55:CC55"/>
    <mergeCell ref="CD55:CH55"/>
    <mergeCell ref="CI55:CM55"/>
    <mergeCell ref="CN55:CR55"/>
  </mergeCells>
  <dataValidations count="1">
    <dataValidation type="decimal" allowBlank="1" showErrorMessage="1" errorTitle="Ошибка" error="Допускается ввод только неотрицательных чисел!" sqref="BU30:BU57">
      <formula1>0</formula1>
      <formula2>9.99999999999999E+23</formula2>
    </dataValidation>
  </dataValidation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8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56"/>
  <sheetViews>
    <sheetView zoomScale="80" zoomScaleNormal="80" zoomScaleSheetLayoutView="100" zoomScalePageLayoutView="0" workbookViewId="0" topLeftCell="A1">
      <selection activeCell="D49" sqref="D49:W49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52" t="s">
        <v>164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3" t="s">
        <v>163</v>
      </c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3"/>
      <c r="EB5" s="253"/>
      <c r="EC5" s="253"/>
      <c r="ED5" s="253"/>
    </row>
    <row r="6" spans="1:134" s="34" customFormat="1" ht="15.75">
      <c r="A6" s="252" t="s">
        <v>247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3" t="s">
        <v>175</v>
      </c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</row>
    <row r="7" s="6" customFormat="1" ht="12.75"/>
    <row r="8" spans="111:135" s="6" customFormat="1" ht="12.75" customHeight="1">
      <c r="DG8" s="135" t="s">
        <v>167</v>
      </c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</row>
    <row r="9" spans="111:135" s="6" customFormat="1" ht="12.75"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</row>
    <row r="10" spans="111:135" s="6" customFormat="1" ht="12.75">
      <c r="DG10" s="13"/>
      <c r="DH10" s="13"/>
      <c r="DI10" s="13"/>
      <c r="DJ10" s="13"/>
      <c r="DK10" s="13"/>
      <c r="DL10" s="13"/>
      <c r="DM10" s="41" t="s">
        <v>83</v>
      </c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</row>
    <row r="11" spans="111:135" s="28" customFormat="1" ht="10.5">
      <c r="DG11" s="15"/>
      <c r="DH11" s="15"/>
      <c r="DI11" s="15"/>
      <c r="DJ11" s="15"/>
      <c r="DK11" s="15"/>
      <c r="DL11" s="15"/>
      <c r="DM11" s="42" t="s">
        <v>6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3"/>
      <c r="DO12" s="43"/>
      <c r="DP12" s="16" t="s">
        <v>2</v>
      </c>
      <c r="DQ12" s="44"/>
      <c r="DR12" s="44"/>
      <c r="DS12" s="44"/>
      <c r="DT12" s="44"/>
      <c r="DU12" s="44"/>
      <c r="DV12" s="44"/>
      <c r="DW12" s="44"/>
      <c r="DX12" s="44"/>
      <c r="DY12" s="45" t="s">
        <v>0</v>
      </c>
      <c r="DZ12" s="45"/>
      <c r="EA12" s="43"/>
      <c r="EB12" s="43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217" t="s">
        <v>162</v>
      </c>
      <c r="B15" s="217"/>
      <c r="C15" s="217"/>
      <c r="D15" s="217" t="s">
        <v>161</v>
      </c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20" t="s">
        <v>160</v>
      </c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2"/>
      <c r="CB15" s="220" t="s">
        <v>159</v>
      </c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2"/>
    </row>
    <row r="16" spans="1:134" s="27" customFormat="1" ht="11.25">
      <c r="A16" s="216" t="s">
        <v>158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20" t="s">
        <v>23</v>
      </c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2"/>
      <c r="AZ16" s="248" t="s">
        <v>26</v>
      </c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2"/>
      <c r="CB16" s="220" t="s">
        <v>23</v>
      </c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2"/>
      <c r="DC16" s="220" t="s">
        <v>26</v>
      </c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2"/>
    </row>
    <row r="17" spans="1:134" s="27" customFormat="1" ht="11.25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20" t="s">
        <v>155</v>
      </c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2"/>
      <c r="AZ17" s="248" t="s">
        <v>157</v>
      </c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50" t="s">
        <v>156</v>
      </c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1"/>
      <c r="CB17" s="220" t="s">
        <v>155</v>
      </c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2"/>
      <c r="DC17" s="220" t="s">
        <v>155</v>
      </c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2"/>
    </row>
    <row r="18" spans="1:134" s="27" customFormat="1" ht="11.25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 t="s">
        <v>78</v>
      </c>
      <c r="Y18" s="216"/>
      <c r="Z18" s="216"/>
      <c r="AA18" s="216"/>
      <c r="AB18" s="216"/>
      <c r="AC18" s="216" t="s">
        <v>79</v>
      </c>
      <c r="AD18" s="216"/>
      <c r="AE18" s="216"/>
      <c r="AF18" s="216"/>
      <c r="AG18" s="216"/>
      <c r="AH18" s="216" t="s">
        <v>80</v>
      </c>
      <c r="AI18" s="216"/>
      <c r="AJ18" s="216"/>
      <c r="AK18" s="216"/>
      <c r="AL18" s="216"/>
      <c r="AM18" s="216"/>
      <c r="AN18" s="216" t="s">
        <v>81</v>
      </c>
      <c r="AO18" s="216"/>
      <c r="AP18" s="216"/>
      <c r="AQ18" s="216"/>
      <c r="AR18" s="216"/>
      <c r="AS18" s="216"/>
      <c r="AT18" s="216" t="s">
        <v>176</v>
      </c>
      <c r="AU18" s="216"/>
      <c r="AV18" s="216"/>
      <c r="AW18" s="216"/>
      <c r="AX18" s="216"/>
      <c r="AY18" s="216"/>
      <c r="AZ18" s="216" t="s">
        <v>78</v>
      </c>
      <c r="BA18" s="216"/>
      <c r="BB18" s="216"/>
      <c r="BC18" s="216"/>
      <c r="BD18" s="216"/>
      <c r="BE18" s="216" t="s">
        <v>79</v>
      </c>
      <c r="BF18" s="216"/>
      <c r="BG18" s="216"/>
      <c r="BH18" s="216"/>
      <c r="BI18" s="216"/>
      <c r="BJ18" s="247" t="s">
        <v>80</v>
      </c>
      <c r="BK18" s="247"/>
      <c r="BL18" s="247"/>
      <c r="BM18" s="247"/>
      <c r="BN18" s="247"/>
      <c r="BO18" s="247"/>
      <c r="BP18" s="216" t="s">
        <v>81</v>
      </c>
      <c r="BQ18" s="216"/>
      <c r="BR18" s="216"/>
      <c r="BS18" s="216"/>
      <c r="BT18" s="216"/>
      <c r="BU18" s="216"/>
      <c r="BV18" s="216" t="s">
        <v>176</v>
      </c>
      <c r="BW18" s="216"/>
      <c r="BX18" s="216"/>
      <c r="BY18" s="216"/>
      <c r="BZ18" s="216"/>
      <c r="CA18" s="216"/>
      <c r="CB18" s="247" t="s">
        <v>78</v>
      </c>
      <c r="CC18" s="247"/>
      <c r="CD18" s="247"/>
      <c r="CE18" s="247"/>
      <c r="CF18" s="247"/>
      <c r="CG18" s="247" t="s">
        <v>79</v>
      </c>
      <c r="CH18" s="247"/>
      <c r="CI18" s="247"/>
      <c r="CJ18" s="247"/>
      <c r="CK18" s="247"/>
      <c r="CL18" s="247" t="s">
        <v>80</v>
      </c>
      <c r="CM18" s="247"/>
      <c r="CN18" s="247"/>
      <c r="CO18" s="247"/>
      <c r="CP18" s="247"/>
      <c r="CQ18" s="247" t="s">
        <v>81</v>
      </c>
      <c r="CR18" s="247"/>
      <c r="CS18" s="247"/>
      <c r="CT18" s="247"/>
      <c r="CU18" s="247"/>
      <c r="CV18" s="247"/>
      <c r="CW18" s="216" t="s">
        <v>176</v>
      </c>
      <c r="CX18" s="216"/>
      <c r="CY18" s="216"/>
      <c r="CZ18" s="216"/>
      <c r="DA18" s="216"/>
      <c r="DB18" s="216"/>
      <c r="DC18" s="247" t="s">
        <v>78</v>
      </c>
      <c r="DD18" s="247"/>
      <c r="DE18" s="247"/>
      <c r="DF18" s="247"/>
      <c r="DG18" s="247"/>
      <c r="DH18" s="247" t="s">
        <v>79</v>
      </c>
      <c r="DI18" s="247"/>
      <c r="DJ18" s="247"/>
      <c r="DK18" s="247"/>
      <c r="DL18" s="247"/>
      <c r="DM18" s="216" t="s">
        <v>80</v>
      </c>
      <c r="DN18" s="216"/>
      <c r="DO18" s="216"/>
      <c r="DP18" s="216"/>
      <c r="DQ18" s="216"/>
      <c r="DR18" s="216"/>
      <c r="DS18" s="216" t="s">
        <v>81</v>
      </c>
      <c r="DT18" s="216"/>
      <c r="DU18" s="216"/>
      <c r="DV18" s="216"/>
      <c r="DW18" s="216"/>
      <c r="DX18" s="216"/>
      <c r="DY18" s="216" t="s">
        <v>176</v>
      </c>
      <c r="DZ18" s="216"/>
      <c r="EA18" s="216"/>
      <c r="EB18" s="216"/>
      <c r="EC18" s="216"/>
      <c r="ED18" s="216"/>
    </row>
    <row r="19" spans="1:134" s="24" customFormat="1" ht="12" customHeight="1">
      <c r="A19" s="156" t="s">
        <v>10</v>
      </c>
      <c r="B19" s="156"/>
      <c r="C19" s="156"/>
      <c r="D19" s="244" t="s">
        <v>88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6"/>
      <c r="X19" s="244" t="s">
        <v>154</v>
      </c>
      <c r="Y19" s="245"/>
      <c r="Z19" s="245"/>
      <c r="AA19" s="245"/>
      <c r="AB19" s="246"/>
      <c r="AC19" s="244" t="s">
        <v>153</v>
      </c>
      <c r="AD19" s="245"/>
      <c r="AE19" s="245"/>
      <c r="AF19" s="245"/>
      <c r="AG19" s="246"/>
      <c r="AH19" s="244" t="s">
        <v>152</v>
      </c>
      <c r="AI19" s="245"/>
      <c r="AJ19" s="245"/>
      <c r="AK19" s="245"/>
      <c r="AL19" s="245"/>
      <c r="AM19" s="246"/>
      <c r="AN19" s="244" t="s">
        <v>151</v>
      </c>
      <c r="AO19" s="245"/>
      <c r="AP19" s="245"/>
      <c r="AQ19" s="245"/>
      <c r="AR19" s="245"/>
      <c r="AS19" s="246"/>
      <c r="AT19" s="244" t="s">
        <v>150</v>
      </c>
      <c r="AU19" s="245"/>
      <c r="AV19" s="245"/>
      <c r="AW19" s="245"/>
      <c r="AX19" s="245"/>
      <c r="AY19" s="246"/>
      <c r="AZ19" s="244" t="s">
        <v>149</v>
      </c>
      <c r="BA19" s="245"/>
      <c r="BB19" s="245"/>
      <c r="BC19" s="245"/>
      <c r="BD19" s="246"/>
      <c r="BE19" s="244" t="s">
        <v>148</v>
      </c>
      <c r="BF19" s="245"/>
      <c r="BG19" s="245"/>
      <c r="BH19" s="245"/>
      <c r="BI19" s="246"/>
      <c r="BJ19" s="244" t="s">
        <v>147</v>
      </c>
      <c r="BK19" s="245"/>
      <c r="BL19" s="245"/>
      <c r="BM19" s="245"/>
      <c r="BN19" s="245"/>
      <c r="BO19" s="246"/>
      <c r="BP19" s="244" t="s">
        <v>146</v>
      </c>
      <c r="BQ19" s="245"/>
      <c r="BR19" s="245"/>
      <c r="BS19" s="245"/>
      <c r="BT19" s="245"/>
      <c r="BU19" s="246"/>
      <c r="BV19" s="244" t="s">
        <v>145</v>
      </c>
      <c r="BW19" s="245"/>
      <c r="BX19" s="245"/>
      <c r="BY19" s="245"/>
      <c r="BZ19" s="245"/>
      <c r="CA19" s="246"/>
      <c r="CB19" s="244" t="s">
        <v>144</v>
      </c>
      <c r="CC19" s="245"/>
      <c r="CD19" s="245"/>
      <c r="CE19" s="245"/>
      <c r="CF19" s="246"/>
      <c r="CG19" s="244" t="s">
        <v>143</v>
      </c>
      <c r="CH19" s="245"/>
      <c r="CI19" s="245"/>
      <c r="CJ19" s="245"/>
      <c r="CK19" s="246"/>
      <c r="CL19" s="244" t="s">
        <v>142</v>
      </c>
      <c r="CM19" s="245"/>
      <c r="CN19" s="245"/>
      <c r="CO19" s="245"/>
      <c r="CP19" s="246"/>
      <c r="CQ19" s="244" t="s">
        <v>141</v>
      </c>
      <c r="CR19" s="245"/>
      <c r="CS19" s="245"/>
      <c r="CT19" s="245"/>
      <c r="CU19" s="245"/>
      <c r="CV19" s="246"/>
      <c r="CW19" s="244" t="s">
        <v>140</v>
      </c>
      <c r="CX19" s="245"/>
      <c r="CY19" s="245"/>
      <c r="CZ19" s="245"/>
      <c r="DA19" s="245"/>
      <c r="DB19" s="246"/>
      <c r="DC19" s="244" t="s">
        <v>139</v>
      </c>
      <c r="DD19" s="245"/>
      <c r="DE19" s="245"/>
      <c r="DF19" s="245"/>
      <c r="DG19" s="246"/>
      <c r="DH19" s="244" t="s">
        <v>138</v>
      </c>
      <c r="DI19" s="245"/>
      <c r="DJ19" s="245"/>
      <c r="DK19" s="245"/>
      <c r="DL19" s="246"/>
      <c r="DM19" s="244" t="s">
        <v>0</v>
      </c>
      <c r="DN19" s="245"/>
      <c r="DO19" s="245"/>
      <c r="DP19" s="245"/>
      <c r="DQ19" s="245"/>
      <c r="DR19" s="246"/>
      <c r="DS19" s="244" t="s">
        <v>137</v>
      </c>
      <c r="DT19" s="245"/>
      <c r="DU19" s="245"/>
      <c r="DV19" s="245"/>
      <c r="DW19" s="245"/>
      <c r="DX19" s="246"/>
      <c r="DY19" s="244" t="s">
        <v>136</v>
      </c>
      <c r="DZ19" s="245"/>
      <c r="EA19" s="245"/>
      <c r="EB19" s="245"/>
      <c r="EC19" s="245"/>
      <c r="ED19" s="246"/>
    </row>
    <row r="20" spans="1:134" s="24" customFormat="1" ht="25.5" customHeight="1">
      <c r="A20" s="156" t="s">
        <v>10</v>
      </c>
      <c r="B20" s="156"/>
      <c r="C20" s="156"/>
      <c r="D20" s="238" t="s">
        <v>173</v>
      </c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40"/>
      <c r="X20" s="234"/>
      <c r="Y20" s="234"/>
      <c r="Z20" s="234"/>
      <c r="AA20" s="234"/>
      <c r="AB20" s="234"/>
      <c r="AC20" s="234" t="str">
        <f>AT20</f>
        <v>4,83 км</v>
      </c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 t="s">
        <v>177</v>
      </c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 t="str">
        <f>AC20</f>
        <v>4,83 км</v>
      </c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 t="str">
        <f>BE20</f>
        <v>4,83 км</v>
      </c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>
        <v>0</v>
      </c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>
        <f>DH20</f>
        <v>0</v>
      </c>
      <c r="DZ20" s="234"/>
      <c r="EA20" s="234"/>
      <c r="EB20" s="234"/>
      <c r="EC20" s="234"/>
      <c r="ED20" s="234"/>
    </row>
    <row r="21" spans="1:134" s="24" customFormat="1" ht="48" customHeight="1">
      <c r="A21" s="156" t="s">
        <v>88</v>
      </c>
      <c r="B21" s="156"/>
      <c r="C21" s="156"/>
      <c r="D21" s="238" t="s">
        <v>223</v>
      </c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40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 t="s">
        <v>206</v>
      </c>
      <c r="BQ21" s="234"/>
      <c r="BR21" s="234"/>
      <c r="BS21" s="234"/>
      <c r="BT21" s="234"/>
      <c r="BU21" s="234"/>
      <c r="BV21" s="235" t="str">
        <f>BP21</f>
        <v>0,33 км</v>
      </c>
      <c r="BW21" s="236"/>
      <c r="BX21" s="236"/>
      <c r="BY21" s="236"/>
      <c r="BZ21" s="236"/>
      <c r="CA21" s="237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>
        <v>0</v>
      </c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>
        <f>DS21</f>
        <v>0</v>
      </c>
      <c r="DZ21" s="234"/>
      <c r="EA21" s="234"/>
      <c r="EB21" s="234"/>
      <c r="EC21" s="234"/>
      <c r="ED21" s="234"/>
    </row>
    <row r="22" spans="1:134" s="24" customFormat="1" ht="35.25" customHeight="1">
      <c r="A22" s="156" t="s">
        <v>154</v>
      </c>
      <c r="B22" s="156"/>
      <c r="C22" s="156"/>
      <c r="D22" s="238" t="s">
        <v>224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40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 t="s">
        <v>209</v>
      </c>
      <c r="BQ22" s="234"/>
      <c r="BR22" s="234"/>
      <c r="BS22" s="234"/>
      <c r="BT22" s="234"/>
      <c r="BU22" s="234"/>
      <c r="BV22" s="235" t="str">
        <f>BP22</f>
        <v>0,86 км</v>
      </c>
      <c r="BW22" s="236"/>
      <c r="BX22" s="236"/>
      <c r="BY22" s="236"/>
      <c r="BZ22" s="236"/>
      <c r="CA22" s="237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>
        <v>0</v>
      </c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>
        <f>DM22</f>
        <v>0</v>
      </c>
      <c r="DZ22" s="234"/>
      <c r="EA22" s="234"/>
      <c r="EB22" s="234"/>
      <c r="EC22" s="234"/>
      <c r="ED22" s="234"/>
    </row>
    <row r="23" spans="1:134" s="24" customFormat="1" ht="47.25" customHeight="1">
      <c r="A23" s="156" t="s">
        <v>153</v>
      </c>
      <c r="B23" s="156"/>
      <c r="C23" s="156"/>
      <c r="D23" s="238" t="s">
        <v>225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40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 t="s">
        <v>210</v>
      </c>
      <c r="BQ23" s="234"/>
      <c r="BR23" s="234"/>
      <c r="BS23" s="234"/>
      <c r="BT23" s="234"/>
      <c r="BU23" s="234"/>
      <c r="BV23" s="235" t="str">
        <f>BP23</f>
        <v>0,16 МВА</v>
      </c>
      <c r="BW23" s="236"/>
      <c r="BX23" s="236"/>
      <c r="BY23" s="236"/>
      <c r="BZ23" s="236"/>
      <c r="CA23" s="237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>
        <v>0</v>
      </c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>
        <f>DM23</f>
        <v>0</v>
      </c>
      <c r="DZ23" s="234"/>
      <c r="EA23" s="234"/>
      <c r="EB23" s="234"/>
      <c r="EC23" s="234"/>
      <c r="ED23" s="234"/>
    </row>
    <row r="24" spans="1:134" s="24" customFormat="1" ht="60" customHeight="1">
      <c r="A24" s="156" t="s">
        <v>152</v>
      </c>
      <c r="B24" s="156"/>
      <c r="C24" s="156"/>
      <c r="D24" s="238" t="s">
        <v>226</v>
      </c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40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>
        <v>0</v>
      </c>
      <c r="BQ24" s="234"/>
      <c r="BR24" s="234"/>
      <c r="BS24" s="234"/>
      <c r="BT24" s="234"/>
      <c r="BU24" s="234"/>
      <c r="BV24" s="235">
        <v>0</v>
      </c>
      <c r="BW24" s="236"/>
      <c r="BX24" s="236"/>
      <c r="BY24" s="236"/>
      <c r="BZ24" s="236"/>
      <c r="CA24" s="237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>
        <v>0</v>
      </c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>
        <f>DM24</f>
        <v>0</v>
      </c>
      <c r="DZ24" s="234"/>
      <c r="EA24" s="234"/>
      <c r="EB24" s="234"/>
      <c r="EC24" s="234"/>
      <c r="ED24" s="234"/>
    </row>
    <row r="25" spans="1:134" s="24" customFormat="1" ht="35.25" customHeight="1">
      <c r="A25" s="156" t="s">
        <v>151</v>
      </c>
      <c r="B25" s="156"/>
      <c r="C25" s="156"/>
      <c r="D25" s="238" t="s">
        <v>227</v>
      </c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40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 t="s">
        <v>208</v>
      </c>
      <c r="BQ25" s="234"/>
      <c r="BR25" s="234"/>
      <c r="BS25" s="234"/>
      <c r="BT25" s="234"/>
      <c r="BU25" s="234"/>
      <c r="BV25" s="235" t="str">
        <f aca="true" t="shared" si="0" ref="BV25:BV32">BP25</f>
        <v>0,38 км</v>
      </c>
      <c r="BW25" s="236"/>
      <c r="BX25" s="236"/>
      <c r="BY25" s="236"/>
      <c r="BZ25" s="236"/>
      <c r="CA25" s="237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>
        <v>0</v>
      </c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>
        <f>DH25</f>
        <v>0</v>
      </c>
      <c r="DZ25" s="234"/>
      <c r="EA25" s="234"/>
      <c r="EB25" s="234"/>
      <c r="EC25" s="234"/>
      <c r="ED25" s="234"/>
    </row>
    <row r="26" spans="1:134" s="24" customFormat="1" ht="35.25" customHeight="1">
      <c r="A26" s="156" t="s">
        <v>150</v>
      </c>
      <c r="B26" s="156"/>
      <c r="C26" s="156"/>
      <c r="D26" s="238" t="s">
        <v>228</v>
      </c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40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 t="s">
        <v>204</v>
      </c>
      <c r="BQ26" s="234"/>
      <c r="BR26" s="234"/>
      <c r="BS26" s="234"/>
      <c r="BT26" s="234"/>
      <c r="BU26" s="234"/>
      <c r="BV26" s="235" t="str">
        <f t="shared" si="0"/>
        <v>0,38 МВА</v>
      </c>
      <c r="BW26" s="236"/>
      <c r="BX26" s="236"/>
      <c r="BY26" s="236"/>
      <c r="BZ26" s="236"/>
      <c r="CA26" s="237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>
        <v>0</v>
      </c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>
        <f aca="true" t="shared" si="1" ref="DY26:DY48">DM26</f>
        <v>0</v>
      </c>
      <c r="DZ26" s="234"/>
      <c r="EA26" s="234"/>
      <c r="EB26" s="234"/>
      <c r="EC26" s="234"/>
      <c r="ED26" s="234"/>
    </row>
    <row r="27" spans="1:134" s="24" customFormat="1" ht="36.75" customHeight="1">
      <c r="A27" s="156" t="s">
        <v>149</v>
      </c>
      <c r="B27" s="156"/>
      <c r="C27" s="156"/>
      <c r="D27" s="238" t="s">
        <v>229</v>
      </c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40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 t="s">
        <v>242</v>
      </c>
      <c r="BQ27" s="234"/>
      <c r="BR27" s="234"/>
      <c r="BS27" s="234"/>
      <c r="BT27" s="234"/>
      <c r="BU27" s="234"/>
      <c r="BV27" s="235" t="str">
        <f t="shared" si="0"/>
        <v>0,09 МВА</v>
      </c>
      <c r="BW27" s="236"/>
      <c r="BX27" s="236"/>
      <c r="BY27" s="236"/>
      <c r="BZ27" s="236"/>
      <c r="CA27" s="237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>
        <v>0</v>
      </c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>
        <f t="shared" si="1"/>
        <v>0</v>
      </c>
      <c r="DZ27" s="234"/>
      <c r="EA27" s="234"/>
      <c r="EB27" s="234"/>
      <c r="EC27" s="234"/>
      <c r="ED27" s="234"/>
    </row>
    <row r="28" spans="1:134" s="24" customFormat="1" ht="50.25" customHeight="1">
      <c r="A28" s="156" t="s">
        <v>148</v>
      </c>
      <c r="B28" s="156"/>
      <c r="C28" s="156"/>
      <c r="D28" s="238" t="s">
        <v>230</v>
      </c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40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 t="s">
        <v>213</v>
      </c>
      <c r="BQ28" s="234"/>
      <c r="BR28" s="234"/>
      <c r="BS28" s="234"/>
      <c r="BT28" s="234"/>
      <c r="BU28" s="234"/>
      <c r="BV28" s="235" t="str">
        <f t="shared" si="0"/>
        <v>0,3 км</v>
      </c>
      <c r="BW28" s="236"/>
      <c r="BX28" s="236"/>
      <c r="BY28" s="236"/>
      <c r="BZ28" s="236"/>
      <c r="CA28" s="237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>
        <v>0</v>
      </c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>
        <f t="shared" si="1"/>
        <v>0</v>
      </c>
      <c r="DZ28" s="234"/>
      <c r="EA28" s="234"/>
      <c r="EB28" s="234"/>
      <c r="EC28" s="234"/>
      <c r="ED28" s="234"/>
    </row>
    <row r="29" spans="1:134" s="24" customFormat="1" ht="46.5" customHeight="1">
      <c r="A29" s="156" t="s">
        <v>147</v>
      </c>
      <c r="B29" s="156"/>
      <c r="C29" s="156"/>
      <c r="D29" s="238" t="s">
        <v>231</v>
      </c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40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 t="s">
        <v>214</v>
      </c>
      <c r="BQ29" s="234"/>
      <c r="BR29" s="234"/>
      <c r="BS29" s="234"/>
      <c r="BT29" s="234"/>
      <c r="BU29" s="234"/>
      <c r="BV29" s="235" t="str">
        <f t="shared" si="0"/>
        <v>1,53 км</v>
      </c>
      <c r="BW29" s="236"/>
      <c r="BX29" s="236"/>
      <c r="BY29" s="236"/>
      <c r="BZ29" s="236"/>
      <c r="CA29" s="237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>
        <v>0</v>
      </c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>
        <f t="shared" si="1"/>
        <v>0</v>
      </c>
      <c r="DZ29" s="234"/>
      <c r="EA29" s="234"/>
      <c r="EB29" s="234"/>
      <c r="EC29" s="234"/>
      <c r="ED29" s="234"/>
    </row>
    <row r="30" spans="1:134" s="24" customFormat="1" ht="30" customHeight="1">
      <c r="A30" s="156" t="s">
        <v>146</v>
      </c>
      <c r="B30" s="156"/>
      <c r="C30" s="156"/>
      <c r="D30" s="238" t="s">
        <v>194</v>
      </c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40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 t="s">
        <v>205</v>
      </c>
      <c r="BQ30" s="234"/>
      <c r="BR30" s="234"/>
      <c r="BS30" s="234"/>
      <c r="BT30" s="234"/>
      <c r="BU30" s="234"/>
      <c r="BV30" s="235" t="str">
        <f t="shared" si="0"/>
        <v>0,4 МВА</v>
      </c>
      <c r="BW30" s="236"/>
      <c r="BX30" s="236"/>
      <c r="BY30" s="236"/>
      <c r="BZ30" s="236"/>
      <c r="CA30" s="237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>
        <v>0</v>
      </c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>
        <f t="shared" si="1"/>
        <v>0</v>
      </c>
      <c r="DZ30" s="234"/>
      <c r="EA30" s="234"/>
      <c r="EB30" s="234"/>
      <c r="EC30" s="234"/>
      <c r="ED30" s="234"/>
    </row>
    <row r="31" spans="1:134" s="24" customFormat="1" ht="32.25" customHeight="1">
      <c r="A31" s="156" t="s">
        <v>145</v>
      </c>
      <c r="B31" s="156"/>
      <c r="C31" s="156"/>
      <c r="D31" s="238" t="s">
        <v>232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40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 t="s">
        <v>207</v>
      </c>
      <c r="BQ31" s="234"/>
      <c r="BR31" s="234"/>
      <c r="BS31" s="234"/>
      <c r="BT31" s="234"/>
      <c r="BU31" s="234"/>
      <c r="BV31" s="235" t="str">
        <f t="shared" si="0"/>
        <v>0,5 км</v>
      </c>
      <c r="BW31" s="236"/>
      <c r="BX31" s="236"/>
      <c r="BY31" s="236"/>
      <c r="BZ31" s="236"/>
      <c r="CA31" s="237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>
        <v>0</v>
      </c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4"/>
      <c r="DV31" s="234"/>
      <c r="DW31" s="234"/>
      <c r="DX31" s="234"/>
      <c r="DY31" s="234">
        <f t="shared" si="1"/>
        <v>0</v>
      </c>
      <c r="DZ31" s="234"/>
      <c r="EA31" s="234"/>
      <c r="EB31" s="234"/>
      <c r="EC31" s="234"/>
      <c r="ED31" s="234"/>
    </row>
    <row r="32" spans="1:134" s="24" customFormat="1" ht="50.25" customHeight="1">
      <c r="A32" s="156" t="s">
        <v>144</v>
      </c>
      <c r="B32" s="156"/>
      <c r="C32" s="156"/>
      <c r="D32" s="238" t="s">
        <v>195</v>
      </c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40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 t="s">
        <v>211</v>
      </c>
      <c r="BQ32" s="234"/>
      <c r="BR32" s="234"/>
      <c r="BS32" s="234"/>
      <c r="BT32" s="234"/>
      <c r="BU32" s="234"/>
      <c r="BV32" s="235" t="str">
        <f t="shared" si="0"/>
        <v>0,23 МВА</v>
      </c>
      <c r="BW32" s="236"/>
      <c r="BX32" s="236"/>
      <c r="BY32" s="236"/>
      <c r="BZ32" s="236"/>
      <c r="CA32" s="237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>
        <v>0</v>
      </c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>
        <f t="shared" si="1"/>
        <v>0</v>
      </c>
      <c r="DZ32" s="234"/>
      <c r="EA32" s="234"/>
      <c r="EB32" s="234"/>
      <c r="EC32" s="234"/>
      <c r="ED32" s="234"/>
    </row>
    <row r="33" spans="1:134" s="24" customFormat="1" ht="34.5" customHeight="1">
      <c r="A33" s="156" t="s">
        <v>143</v>
      </c>
      <c r="B33" s="156"/>
      <c r="C33" s="156"/>
      <c r="D33" s="238" t="s">
        <v>233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40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5"/>
      <c r="BK33" s="236"/>
      <c r="BL33" s="236"/>
      <c r="BM33" s="236"/>
      <c r="BN33" s="236"/>
      <c r="BO33" s="237"/>
      <c r="BP33" s="234">
        <v>0</v>
      </c>
      <c r="BQ33" s="234"/>
      <c r="BR33" s="234"/>
      <c r="BS33" s="234"/>
      <c r="BT33" s="234"/>
      <c r="BU33" s="234"/>
      <c r="BV33" s="235">
        <v>0</v>
      </c>
      <c r="BW33" s="236"/>
      <c r="BX33" s="236"/>
      <c r="BY33" s="236"/>
      <c r="BZ33" s="236"/>
      <c r="CA33" s="237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>
        <v>0</v>
      </c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/>
      <c r="DJ33" s="234"/>
      <c r="DK33" s="234"/>
      <c r="DL33" s="234"/>
      <c r="DM33" s="235"/>
      <c r="DN33" s="236"/>
      <c r="DO33" s="236"/>
      <c r="DP33" s="236"/>
      <c r="DQ33" s="236"/>
      <c r="DR33" s="237"/>
      <c r="DS33" s="234"/>
      <c r="DT33" s="234"/>
      <c r="DU33" s="234"/>
      <c r="DV33" s="234"/>
      <c r="DW33" s="234"/>
      <c r="DX33" s="234"/>
      <c r="DY33" s="234">
        <f t="shared" si="1"/>
        <v>0</v>
      </c>
      <c r="DZ33" s="234"/>
      <c r="EA33" s="234"/>
      <c r="EB33" s="234"/>
      <c r="EC33" s="234"/>
      <c r="ED33" s="234"/>
    </row>
    <row r="34" spans="1:134" s="24" customFormat="1" ht="62.25" customHeight="1">
      <c r="A34" s="156" t="s">
        <v>142</v>
      </c>
      <c r="B34" s="156"/>
      <c r="C34" s="156"/>
      <c r="D34" s="238" t="s">
        <v>234</v>
      </c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40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 t="s">
        <v>211</v>
      </c>
      <c r="BQ34" s="234"/>
      <c r="BR34" s="234"/>
      <c r="BS34" s="234"/>
      <c r="BT34" s="234"/>
      <c r="BU34" s="234"/>
      <c r="BV34" s="235" t="str">
        <f>BP34</f>
        <v>0,23 МВА</v>
      </c>
      <c r="BW34" s="236"/>
      <c r="BX34" s="236"/>
      <c r="BY34" s="236"/>
      <c r="BZ34" s="236"/>
      <c r="CA34" s="237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>
        <v>0</v>
      </c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34"/>
      <c r="DJ34" s="234"/>
      <c r="DK34" s="234"/>
      <c r="DL34" s="234"/>
      <c r="DM34" s="234"/>
      <c r="DN34" s="234"/>
      <c r="DO34" s="234"/>
      <c r="DP34" s="234"/>
      <c r="DQ34" s="234"/>
      <c r="DR34" s="234"/>
      <c r="DS34" s="234"/>
      <c r="DT34" s="234"/>
      <c r="DU34" s="234"/>
      <c r="DV34" s="234"/>
      <c r="DW34" s="234"/>
      <c r="DX34" s="234"/>
      <c r="DY34" s="234">
        <f t="shared" si="1"/>
        <v>0</v>
      </c>
      <c r="DZ34" s="234"/>
      <c r="EA34" s="234"/>
      <c r="EB34" s="234"/>
      <c r="EC34" s="234"/>
      <c r="ED34" s="234"/>
    </row>
    <row r="35" spans="1:134" s="24" customFormat="1" ht="56.25" customHeight="1">
      <c r="A35" s="156" t="s">
        <v>141</v>
      </c>
      <c r="B35" s="156"/>
      <c r="C35" s="156"/>
      <c r="D35" s="238" t="s">
        <v>235</v>
      </c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40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 t="s">
        <v>215</v>
      </c>
      <c r="BQ35" s="234"/>
      <c r="BR35" s="234"/>
      <c r="BS35" s="234"/>
      <c r="BT35" s="234"/>
      <c r="BU35" s="234"/>
      <c r="BV35" s="235" t="str">
        <f>BP35</f>
        <v>0,115 км</v>
      </c>
      <c r="BW35" s="236"/>
      <c r="BX35" s="236"/>
      <c r="BY35" s="236"/>
      <c r="BZ35" s="236"/>
      <c r="CA35" s="237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>
        <v>0</v>
      </c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4"/>
      <c r="DJ35" s="234"/>
      <c r="DK35" s="234"/>
      <c r="DL35" s="234"/>
      <c r="DM35" s="234"/>
      <c r="DN35" s="234"/>
      <c r="DO35" s="234"/>
      <c r="DP35" s="234"/>
      <c r="DQ35" s="234"/>
      <c r="DR35" s="234"/>
      <c r="DS35" s="234"/>
      <c r="DT35" s="234"/>
      <c r="DU35" s="234"/>
      <c r="DV35" s="234"/>
      <c r="DW35" s="234"/>
      <c r="DX35" s="234"/>
      <c r="DY35" s="234">
        <f t="shared" si="1"/>
        <v>0</v>
      </c>
      <c r="DZ35" s="234"/>
      <c r="EA35" s="234"/>
      <c r="EB35" s="234"/>
      <c r="EC35" s="234"/>
      <c r="ED35" s="234"/>
    </row>
    <row r="36" spans="1:134" s="24" customFormat="1" ht="27.75" customHeight="1">
      <c r="A36" s="156" t="s">
        <v>140</v>
      </c>
      <c r="B36" s="156"/>
      <c r="C36" s="156"/>
      <c r="D36" s="238" t="s">
        <v>236</v>
      </c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40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>
        <v>0</v>
      </c>
      <c r="BQ36" s="234"/>
      <c r="BR36" s="234"/>
      <c r="BS36" s="234"/>
      <c r="BT36" s="234"/>
      <c r="BU36" s="234"/>
      <c r="BV36" s="235">
        <v>0</v>
      </c>
      <c r="BW36" s="236"/>
      <c r="BX36" s="236"/>
      <c r="BY36" s="236"/>
      <c r="BZ36" s="236"/>
      <c r="CA36" s="237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>
        <v>0</v>
      </c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34"/>
      <c r="DJ36" s="234"/>
      <c r="DK36" s="234"/>
      <c r="DL36" s="234"/>
      <c r="DM36" s="234"/>
      <c r="DN36" s="234"/>
      <c r="DO36" s="234"/>
      <c r="DP36" s="234"/>
      <c r="DQ36" s="234"/>
      <c r="DR36" s="234"/>
      <c r="DS36" s="234"/>
      <c r="DT36" s="234"/>
      <c r="DU36" s="234"/>
      <c r="DV36" s="234"/>
      <c r="DW36" s="234"/>
      <c r="DX36" s="234"/>
      <c r="DY36" s="234">
        <f t="shared" si="1"/>
        <v>0</v>
      </c>
      <c r="DZ36" s="234"/>
      <c r="EA36" s="234"/>
      <c r="EB36" s="234"/>
      <c r="EC36" s="234"/>
      <c r="ED36" s="234"/>
    </row>
    <row r="37" spans="1:134" s="24" customFormat="1" ht="29.25" customHeight="1">
      <c r="A37" s="156" t="s">
        <v>139</v>
      </c>
      <c r="B37" s="156"/>
      <c r="C37" s="156"/>
      <c r="D37" s="238" t="s">
        <v>191</v>
      </c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40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>
        <v>0</v>
      </c>
      <c r="BQ37" s="234"/>
      <c r="BR37" s="234"/>
      <c r="BS37" s="234"/>
      <c r="BT37" s="234"/>
      <c r="BU37" s="234"/>
      <c r="BV37" s="235">
        <v>0</v>
      </c>
      <c r="BW37" s="236"/>
      <c r="BX37" s="236"/>
      <c r="BY37" s="236"/>
      <c r="BZ37" s="236"/>
      <c r="CA37" s="237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>
        <v>0</v>
      </c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4"/>
      <c r="DI37" s="234"/>
      <c r="DJ37" s="234"/>
      <c r="DK37" s="234"/>
      <c r="DL37" s="234"/>
      <c r="DM37" s="234"/>
      <c r="DN37" s="234"/>
      <c r="DO37" s="234"/>
      <c r="DP37" s="234"/>
      <c r="DQ37" s="234"/>
      <c r="DR37" s="234"/>
      <c r="DS37" s="234"/>
      <c r="DT37" s="234"/>
      <c r="DU37" s="234"/>
      <c r="DV37" s="234"/>
      <c r="DW37" s="234"/>
      <c r="DX37" s="234"/>
      <c r="DY37" s="234">
        <f t="shared" si="1"/>
        <v>0</v>
      </c>
      <c r="DZ37" s="234"/>
      <c r="EA37" s="234"/>
      <c r="EB37" s="234"/>
      <c r="EC37" s="234"/>
      <c r="ED37" s="234"/>
    </row>
    <row r="38" spans="1:134" s="24" customFormat="1" ht="27" customHeight="1">
      <c r="A38" s="156" t="s">
        <v>138</v>
      </c>
      <c r="B38" s="156"/>
      <c r="C38" s="156"/>
      <c r="D38" s="238" t="s">
        <v>189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40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5"/>
      <c r="BK38" s="236"/>
      <c r="BL38" s="236"/>
      <c r="BM38" s="236"/>
      <c r="BN38" s="236"/>
      <c r="BO38" s="237"/>
      <c r="BP38" s="234">
        <v>0</v>
      </c>
      <c r="BQ38" s="234"/>
      <c r="BR38" s="234"/>
      <c r="BS38" s="234"/>
      <c r="BT38" s="234"/>
      <c r="BU38" s="234"/>
      <c r="BV38" s="235">
        <v>0</v>
      </c>
      <c r="BW38" s="236"/>
      <c r="BX38" s="236"/>
      <c r="BY38" s="236"/>
      <c r="BZ38" s="236"/>
      <c r="CA38" s="237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>
        <v>0</v>
      </c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/>
      <c r="DJ38" s="234"/>
      <c r="DK38" s="234"/>
      <c r="DL38" s="234"/>
      <c r="DM38" s="235"/>
      <c r="DN38" s="236"/>
      <c r="DO38" s="236"/>
      <c r="DP38" s="236"/>
      <c r="DQ38" s="236"/>
      <c r="DR38" s="237"/>
      <c r="DS38" s="234"/>
      <c r="DT38" s="234"/>
      <c r="DU38" s="234"/>
      <c r="DV38" s="234"/>
      <c r="DW38" s="234"/>
      <c r="DX38" s="234"/>
      <c r="DY38" s="234">
        <f t="shared" si="1"/>
        <v>0</v>
      </c>
      <c r="DZ38" s="234"/>
      <c r="EA38" s="234"/>
      <c r="EB38" s="234"/>
      <c r="EC38" s="234"/>
      <c r="ED38" s="234"/>
    </row>
    <row r="39" spans="1:134" s="24" customFormat="1" ht="28.5" customHeight="1">
      <c r="A39" s="156" t="s">
        <v>0</v>
      </c>
      <c r="B39" s="156"/>
      <c r="C39" s="156"/>
      <c r="D39" s="238" t="s">
        <v>190</v>
      </c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40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 t="s">
        <v>202</v>
      </c>
      <c r="BQ39" s="234"/>
      <c r="BR39" s="234"/>
      <c r="BS39" s="234"/>
      <c r="BT39" s="234"/>
      <c r="BU39" s="234"/>
      <c r="BV39" s="235" t="str">
        <f>BP39</f>
        <v>0,99 км</v>
      </c>
      <c r="BW39" s="236"/>
      <c r="BX39" s="236"/>
      <c r="BY39" s="236"/>
      <c r="BZ39" s="236"/>
      <c r="CA39" s="237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>
        <v>0</v>
      </c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/>
      <c r="DJ39" s="234"/>
      <c r="DK39" s="234"/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34">
        <f t="shared" si="1"/>
        <v>0</v>
      </c>
      <c r="DZ39" s="234"/>
      <c r="EA39" s="234"/>
      <c r="EB39" s="234"/>
      <c r="EC39" s="234"/>
      <c r="ED39" s="234"/>
    </row>
    <row r="40" spans="1:134" s="24" customFormat="1" ht="32.25" customHeight="1">
      <c r="A40" s="156" t="s">
        <v>137</v>
      </c>
      <c r="B40" s="156"/>
      <c r="C40" s="156"/>
      <c r="D40" s="238" t="s">
        <v>192</v>
      </c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40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 t="s">
        <v>203</v>
      </c>
      <c r="BQ40" s="234"/>
      <c r="BR40" s="234"/>
      <c r="BS40" s="234"/>
      <c r="BT40" s="234"/>
      <c r="BU40" s="234"/>
      <c r="BV40" s="235" t="str">
        <f>BP40</f>
        <v>0,31 МВА</v>
      </c>
      <c r="BW40" s="236"/>
      <c r="BX40" s="236"/>
      <c r="BY40" s="236"/>
      <c r="BZ40" s="236"/>
      <c r="CA40" s="237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>
        <v>0</v>
      </c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4"/>
      <c r="DU40" s="234"/>
      <c r="DV40" s="234"/>
      <c r="DW40" s="234"/>
      <c r="DX40" s="234"/>
      <c r="DY40" s="234">
        <f t="shared" si="1"/>
        <v>0</v>
      </c>
      <c r="DZ40" s="234"/>
      <c r="EA40" s="234"/>
      <c r="EB40" s="234"/>
      <c r="EC40" s="234"/>
      <c r="ED40" s="234"/>
    </row>
    <row r="41" spans="1:134" s="24" customFormat="1" ht="36.75" customHeight="1">
      <c r="A41" s="156" t="s">
        <v>136</v>
      </c>
      <c r="B41" s="156"/>
      <c r="C41" s="156"/>
      <c r="D41" s="238" t="s">
        <v>193</v>
      </c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40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 t="s">
        <v>204</v>
      </c>
      <c r="BQ41" s="234"/>
      <c r="BR41" s="234"/>
      <c r="BS41" s="234"/>
      <c r="BT41" s="234"/>
      <c r="BU41" s="234"/>
      <c r="BV41" s="235" t="str">
        <f>BP41</f>
        <v>0,38 МВА</v>
      </c>
      <c r="BW41" s="236"/>
      <c r="BX41" s="236"/>
      <c r="BY41" s="236"/>
      <c r="BZ41" s="236"/>
      <c r="CA41" s="237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>
        <v>0</v>
      </c>
      <c r="CX41" s="234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/>
      <c r="DJ41" s="234"/>
      <c r="DK41" s="234"/>
      <c r="DL41" s="234"/>
      <c r="DM41" s="234"/>
      <c r="DN41" s="234"/>
      <c r="DO41" s="234"/>
      <c r="DP41" s="234"/>
      <c r="DQ41" s="234"/>
      <c r="DR41" s="234"/>
      <c r="DS41" s="234"/>
      <c r="DT41" s="234"/>
      <c r="DU41" s="234"/>
      <c r="DV41" s="234"/>
      <c r="DW41" s="234"/>
      <c r="DX41" s="234"/>
      <c r="DY41" s="234">
        <f t="shared" si="1"/>
        <v>0</v>
      </c>
      <c r="DZ41" s="234"/>
      <c r="EA41" s="234"/>
      <c r="EB41" s="234"/>
      <c r="EC41" s="234"/>
      <c r="ED41" s="234"/>
    </row>
    <row r="42" spans="1:134" s="24" customFormat="1" ht="11.25">
      <c r="A42" s="156" t="s">
        <v>180</v>
      </c>
      <c r="B42" s="156"/>
      <c r="C42" s="156"/>
      <c r="D42" s="238" t="s">
        <v>178</v>
      </c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40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>
        <v>0</v>
      </c>
      <c r="BQ42" s="234"/>
      <c r="BR42" s="234"/>
      <c r="BS42" s="234"/>
      <c r="BT42" s="234"/>
      <c r="BU42" s="234"/>
      <c r="BV42" s="234">
        <v>0</v>
      </c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>
        <v>0</v>
      </c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4"/>
      <c r="DJ42" s="234"/>
      <c r="DK42" s="234"/>
      <c r="DL42" s="234"/>
      <c r="DM42" s="234"/>
      <c r="DN42" s="234"/>
      <c r="DO42" s="234"/>
      <c r="DP42" s="234"/>
      <c r="DQ42" s="234"/>
      <c r="DR42" s="234"/>
      <c r="DS42" s="234"/>
      <c r="DT42" s="234"/>
      <c r="DU42" s="234"/>
      <c r="DV42" s="234"/>
      <c r="DW42" s="234"/>
      <c r="DX42" s="234"/>
      <c r="DY42" s="234">
        <f t="shared" si="1"/>
        <v>0</v>
      </c>
      <c r="DZ42" s="234"/>
      <c r="EA42" s="234"/>
      <c r="EB42" s="234"/>
      <c r="EC42" s="234"/>
      <c r="ED42" s="234"/>
    </row>
    <row r="43" spans="1:134" s="24" customFormat="1" ht="36" customHeight="1">
      <c r="A43" s="156" t="s">
        <v>181</v>
      </c>
      <c r="B43" s="156"/>
      <c r="C43" s="156"/>
      <c r="D43" s="238" t="s">
        <v>196</v>
      </c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40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 t="s">
        <v>212</v>
      </c>
      <c r="BQ43" s="234"/>
      <c r="BR43" s="234"/>
      <c r="BS43" s="234"/>
      <c r="BT43" s="234"/>
      <c r="BU43" s="234"/>
      <c r="BV43" s="235" t="str">
        <f>BP43</f>
        <v>0,6 МВА</v>
      </c>
      <c r="BW43" s="236"/>
      <c r="BX43" s="236"/>
      <c r="BY43" s="236"/>
      <c r="BZ43" s="236"/>
      <c r="CA43" s="237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4"/>
      <c r="CU43" s="234"/>
      <c r="CV43" s="234"/>
      <c r="CW43" s="234">
        <v>0</v>
      </c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/>
      <c r="DJ43" s="234"/>
      <c r="DK43" s="234"/>
      <c r="DL43" s="234"/>
      <c r="DM43" s="234"/>
      <c r="DN43" s="234"/>
      <c r="DO43" s="234"/>
      <c r="DP43" s="234"/>
      <c r="DQ43" s="234"/>
      <c r="DR43" s="234"/>
      <c r="DS43" s="234"/>
      <c r="DT43" s="234"/>
      <c r="DU43" s="234"/>
      <c r="DV43" s="234"/>
      <c r="DW43" s="234"/>
      <c r="DX43" s="234"/>
      <c r="DY43" s="234">
        <f t="shared" si="1"/>
        <v>0</v>
      </c>
      <c r="DZ43" s="234"/>
      <c r="EA43" s="234"/>
      <c r="EB43" s="234"/>
      <c r="EC43" s="234"/>
      <c r="ED43" s="234"/>
    </row>
    <row r="44" spans="1:134" s="24" customFormat="1" ht="36" customHeight="1">
      <c r="A44" s="156" t="s">
        <v>182</v>
      </c>
      <c r="B44" s="156"/>
      <c r="C44" s="156"/>
      <c r="D44" s="238" t="s">
        <v>197</v>
      </c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40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 t="s">
        <v>212</v>
      </c>
      <c r="BQ44" s="234"/>
      <c r="BR44" s="234"/>
      <c r="BS44" s="234"/>
      <c r="BT44" s="234"/>
      <c r="BU44" s="234"/>
      <c r="BV44" s="235" t="str">
        <f>BP44</f>
        <v>0,6 МВА</v>
      </c>
      <c r="BW44" s="236"/>
      <c r="BX44" s="236"/>
      <c r="BY44" s="236"/>
      <c r="BZ44" s="236"/>
      <c r="CA44" s="237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>
        <v>0</v>
      </c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/>
      <c r="DJ44" s="234"/>
      <c r="DK44" s="234"/>
      <c r="DL44" s="234"/>
      <c r="DM44" s="234"/>
      <c r="DN44" s="234"/>
      <c r="DO44" s="234"/>
      <c r="DP44" s="234"/>
      <c r="DQ44" s="234"/>
      <c r="DR44" s="234"/>
      <c r="DS44" s="234"/>
      <c r="DT44" s="234"/>
      <c r="DU44" s="234"/>
      <c r="DV44" s="234"/>
      <c r="DW44" s="234"/>
      <c r="DX44" s="234"/>
      <c r="DY44" s="234">
        <f t="shared" si="1"/>
        <v>0</v>
      </c>
      <c r="DZ44" s="234"/>
      <c r="EA44" s="234"/>
      <c r="EB44" s="234"/>
      <c r="EC44" s="234"/>
      <c r="ED44" s="234"/>
    </row>
    <row r="45" spans="1:134" s="24" customFormat="1" ht="34.5" customHeight="1">
      <c r="A45" s="156" t="s">
        <v>183</v>
      </c>
      <c r="B45" s="156"/>
      <c r="C45" s="156"/>
      <c r="D45" s="238" t="s">
        <v>198</v>
      </c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40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>
        <v>0</v>
      </c>
      <c r="BQ45" s="234"/>
      <c r="BR45" s="234"/>
      <c r="BS45" s="234"/>
      <c r="BT45" s="234"/>
      <c r="BU45" s="234"/>
      <c r="BV45" s="235">
        <v>0</v>
      </c>
      <c r="BW45" s="236"/>
      <c r="BX45" s="236"/>
      <c r="BY45" s="236"/>
      <c r="BZ45" s="236"/>
      <c r="CA45" s="237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4"/>
      <c r="CM45" s="234"/>
      <c r="CN45" s="234"/>
      <c r="CO45" s="234"/>
      <c r="CP45" s="234"/>
      <c r="CQ45" s="234"/>
      <c r="CR45" s="234"/>
      <c r="CS45" s="234"/>
      <c r="CT45" s="234"/>
      <c r="CU45" s="234"/>
      <c r="CV45" s="234"/>
      <c r="CW45" s="234">
        <v>0</v>
      </c>
      <c r="CX45" s="234"/>
      <c r="CY45" s="234"/>
      <c r="CZ45" s="234"/>
      <c r="DA45" s="234"/>
      <c r="DB45" s="234"/>
      <c r="DC45" s="234"/>
      <c r="DD45" s="234"/>
      <c r="DE45" s="234"/>
      <c r="DF45" s="234"/>
      <c r="DG45" s="234"/>
      <c r="DH45" s="234"/>
      <c r="DI45" s="234"/>
      <c r="DJ45" s="234"/>
      <c r="DK45" s="234"/>
      <c r="DL45" s="234"/>
      <c r="DM45" s="234"/>
      <c r="DN45" s="234"/>
      <c r="DO45" s="234"/>
      <c r="DP45" s="234"/>
      <c r="DQ45" s="234"/>
      <c r="DR45" s="234"/>
      <c r="DS45" s="234"/>
      <c r="DT45" s="234"/>
      <c r="DU45" s="234"/>
      <c r="DV45" s="234"/>
      <c r="DW45" s="234"/>
      <c r="DX45" s="234"/>
      <c r="DY45" s="234">
        <f t="shared" si="1"/>
        <v>0</v>
      </c>
      <c r="DZ45" s="234"/>
      <c r="EA45" s="234"/>
      <c r="EB45" s="234"/>
      <c r="EC45" s="234"/>
      <c r="ED45" s="234"/>
    </row>
    <row r="46" spans="1:134" s="24" customFormat="1" ht="36" customHeight="1">
      <c r="A46" s="156" t="s">
        <v>184</v>
      </c>
      <c r="B46" s="156"/>
      <c r="C46" s="156"/>
      <c r="D46" s="238" t="s">
        <v>199</v>
      </c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40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 t="s">
        <v>216</v>
      </c>
      <c r="BQ46" s="234"/>
      <c r="BR46" s="234"/>
      <c r="BS46" s="234"/>
      <c r="BT46" s="234"/>
      <c r="BU46" s="234"/>
      <c r="BV46" s="235" t="str">
        <f>BP46</f>
        <v>0,64 км</v>
      </c>
      <c r="BW46" s="236"/>
      <c r="BX46" s="236"/>
      <c r="BY46" s="236"/>
      <c r="BZ46" s="236"/>
      <c r="CA46" s="237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>
        <v>0</v>
      </c>
      <c r="CX46" s="234"/>
      <c r="CY46" s="234"/>
      <c r="CZ46" s="234"/>
      <c r="DA46" s="234"/>
      <c r="DB46" s="234"/>
      <c r="DC46" s="234"/>
      <c r="DD46" s="234"/>
      <c r="DE46" s="234"/>
      <c r="DF46" s="234"/>
      <c r="DG46" s="234"/>
      <c r="DH46" s="234"/>
      <c r="DI46" s="234"/>
      <c r="DJ46" s="234"/>
      <c r="DK46" s="234"/>
      <c r="DL46" s="234"/>
      <c r="DM46" s="234"/>
      <c r="DN46" s="234"/>
      <c r="DO46" s="234"/>
      <c r="DP46" s="234"/>
      <c r="DQ46" s="234"/>
      <c r="DR46" s="234"/>
      <c r="DS46" s="234"/>
      <c r="DT46" s="234"/>
      <c r="DU46" s="234"/>
      <c r="DV46" s="234"/>
      <c r="DW46" s="234"/>
      <c r="DX46" s="234"/>
      <c r="DY46" s="234">
        <f t="shared" si="1"/>
        <v>0</v>
      </c>
      <c r="DZ46" s="234"/>
      <c r="EA46" s="234"/>
      <c r="EB46" s="234"/>
      <c r="EC46" s="234"/>
      <c r="ED46" s="234"/>
    </row>
    <row r="47" spans="1:134" s="24" customFormat="1" ht="28.5" customHeight="1">
      <c r="A47" s="156" t="s">
        <v>185</v>
      </c>
      <c r="B47" s="156"/>
      <c r="C47" s="156"/>
      <c r="D47" s="238" t="s">
        <v>179</v>
      </c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40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5"/>
      <c r="BK47" s="236"/>
      <c r="BL47" s="236"/>
      <c r="BM47" s="236"/>
      <c r="BN47" s="236"/>
      <c r="BO47" s="237"/>
      <c r="BP47" s="234">
        <v>0</v>
      </c>
      <c r="BQ47" s="234"/>
      <c r="BR47" s="234"/>
      <c r="BS47" s="234"/>
      <c r="BT47" s="234"/>
      <c r="BU47" s="234"/>
      <c r="BV47" s="235">
        <v>0</v>
      </c>
      <c r="BW47" s="236"/>
      <c r="BX47" s="236"/>
      <c r="BY47" s="236"/>
      <c r="BZ47" s="236"/>
      <c r="CA47" s="237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234"/>
      <c r="CO47" s="234"/>
      <c r="CP47" s="234"/>
      <c r="CQ47" s="234"/>
      <c r="CR47" s="234"/>
      <c r="CS47" s="234"/>
      <c r="CT47" s="234"/>
      <c r="CU47" s="234"/>
      <c r="CV47" s="234"/>
      <c r="CW47" s="234">
        <v>0</v>
      </c>
      <c r="CX47" s="234"/>
      <c r="CY47" s="234"/>
      <c r="CZ47" s="234"/>
      <c r="DA47" s="234"/>
      <c r="DB47" s="234"/>
      <c r="DC47" s="234"/>
      <c r="DD47" s="234"/>
      <c r="DE47" s="234"/>
      <c r="DF47" s="234"/>
      <c r="DG47" s="234"/>
      <c r="DH47" s="234"/>
      <c r="DI47" s="234"/>
      <c r="DJ47" s="234"/>
      <c r="DK47" s="234"/>
      <c r="DL47" s="234"/>
      <c r="DM47" s="235"/>
      <c r="DN47" s="236"/>
      <c r="DO47" s="236"/>
      <c r="DP47" s="236"/>
      <c r="DQ47" s="236"/>
      <c r="DR47" s="237"/>
      <c r="DS47" s="234"/>
      <c r="DT47" s="234"/>
      <c r="DU47" s="234"/>
      <c r="DV47" s="234"/>
      <c r="DW47" s="234"/>
      <c r="DX47" s="234"/>
      <c r="DY47" s="234">
        <f t="shared" si="1"/>
        <v>0</v>
      </c>
      <c r="DZ47" s="234"/>
      <c r="EA47" s="234"/>
      <c r="EB47" s="234"/>
      <c r="EC47" s="234"/>
      <c r="ED47" s="234"/>
    </row>
    <row r="48" spans="1:134" s="24" customFormat="1" ht="35.25" customHeight="1">
      <c r="A48" s="156" t="s">
        <v>186</v>
      </c>
      <c r="B48" s="156"/>
      <c r="C48" s="156"/>
      <c r="D48" s="238" t="s">
        <v>188</v>
      </c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40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5"/>
      <c r="BK48" s="236"/>
      <c r="BL48" s="236"/>
      <c r="BM48" s="236"/>
      <c r="BN48" s="236"/>
      <c r="BO48" s="237"/>
      <c r="BP48" s="234">
        <v>0</v>
      </c>
      <c r="BQ48" s="234"/>
      <c r="BR48" s="234"/>
      <c r="BS48" s="234"/>
      <c r="BT48" s="234"/>
      <c r="BU48" s="234"/>
      <c r="BV48" s="235">
        <v>0</v>
      </c>
      <c r="BW48" s="236"/>
      <c r="BX48" s="236"/>
      <c r="BY48" s="236"/>
      <c r="BZ48" s="236"/>
      <c r="CA48" s="237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>
        <v>0</v>
      </c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234"/>
      <c r="DJ48" s="234"/>
      <c r="DK48" s="234"/>
      <c r="DL48" s="234"/>
      <c r="DM48" s="235"/>
      <c r="DN48" s="236"/>
      <c r="DO48" s="236"/>
      <c r="DP48" s="236"/>
      <c r="DQ48" s="236"/>
      <c r="DR48" s="237"/>
      <c r="DS48" s="234"/>
      <c r="DT48" s="234"/>
      <c r="DU48" s="234"/>
      <c r="DV48" s="234"/>
      <c r="DW48" s="234"/>
      <c r="DX48" s="234"/>
      <c r="DY48" s="234">
        <f t="shared" si="1"/>
        <v>0</v>
      </c>
      <c r="DZ48" s="234"/>
      <c r="EA48" s="234"/>
      <c r="EB48" s="234"/>
      <c r="EC48" s="234"/>
      <c r="ED48" s="234"/>
    </row>
    <row r="49" spans="1:134" s="24" customFormat="1" ht="11.25">
      <c r="A49" s="156" t="s">
        <v>187</v>
      </c>
      <c r="B49" s="156"/>
      <c r="C49" s="156"/>
      <c r="D49" s="238" t="s">
        <v>171</v>
      </c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40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 t="s">
        <v>217</v>
      </c>
      <c r="AO49" s="234"/>
      <c r="AP49" s="234"/>
      <c r="AQ49" s="234"/>
      <c r="AR49" s="234"/>
      <c r="AS49" s="234"/>
      <c r="AT49" s="234" t="s">
        <v>217</v>
      </c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>
        <v>0</v>
      </c>
      <c r="BQ49" s="234"/>
      <c r="BR49" s="234"/>
      <c r="BS49" s="234"/>
      <c r="BT49" s="234"/>
      <c r="BU49" s="234"/>
      <c r="BV49" s="234">
        <f>BP49</f>
        <v>0</v>
      </c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234"/>
      <c r="CN49" s="234"/>
      <c r="CO49" s="234"/>
      <c r="CP49" s="234"/>
      <c r="CQ49" s="234"/>
      <c r="CR49" s="234"/>
      <c r="CS49" s="234"/>
      <c r="CT49" s="234"/>
      <c r="CU49" s="234"/>
      <c r="CV49" s="234"/>
      <c r="CW49" s="234">
        <v>0</v>
      </c>
      <c r="CX49" s="234"/>
      <c r="CY49" s="234"/>
      <c r="CZ49" s="234"/>
      <c r="DA49" s="234"/>
      <c r="DB49" s="234"/>
      <c r="DC49" s="234"/>
      <c r="DD49" s="234"/>
      <c r="DE49" s="234"/>
      <c r="DF49" s="234"/>
      <c r="DG49" s="234"/>
      <c r="DH49" s="234"/>
      <c r="DI49" s="234"/>
      <c r="DJ49" s="234"/>
      <c r="DK49" s="234"/>
      <c r="DL49" s="234"/>
      <c r="DM49" s="234"/>
      <c r="DN49" s="234"/>
      <c r="DO49" s="234"/>
      <c r="DP49" s="234"/>
      <c r="DQ49" s="234"/>
      <c r="DR49" s="234"/>
      <c r="DS49" s="234"/>
      <c r="DT49" s="234"/>
      <c r="DU49" s="234"/>
      <c r="DV49" s="234"/>
      <c r="DW49" s="234"/>
      <c r="DX49" s="234"/>
      <c r="DY49" s="234">
        <f>DS49</f>
        <v>0</v>
      </c>
      <c r="DZ49" s="234"/>
      <c r="EA49" s="234"/>
      <c r="EB49" s="234"/>
      <c r="EC49" s="234"/>
      <c r="ED49" s="234"/>
    </row>
    <row r="50" spans="1:134" s="24" customFormat="1" ht="25.5" customHeight="1">
      <c r="A50" s="156" t="s">
        <v>201</v>
      </c>
      <c r="B50" s="156"/>
      <c r="C50" s="156"/>
      <c r="D50" s="238" t="s">
        <v>172</v>
      </c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40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 t="s">
        <v>218</v>
      </c>
      <c r="AO50" s="234"/>
      <c r="AP50" s="234"/>
      <c r="AQ50" s="234"/>
      <c r="AR50" s="234"/>
      <c r="AS50" s="234"/>
      <c r="AT50" s="234" t="s">
        <v>218</v>
      </c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>
        <v>0</v>
      </c>
      <c r="BQ50" s="234"/>
      <c r="BR50" s="234"/>
      <c r="BS50" s="234"/>
      <c r="BT50" s="234"/>
      <c r="BU50" s="234"/>
      <c r="BV50" s="234">
        <f>BP50</f>
        <v>0</v>
      </c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  <c r="CI50" s="234"/>
      <c r="CJ50" s="234"/>
      <c r="CK50" s="234"/>
      <c r="CL50" s="234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>
        <v>0</v>
      </c>
      <c r="CX50" s="234"/>
      <c r="CY50" s="234"/>
      <c r="CZ50" s="234"/>
      <c r="DA50" s="234"/>
      <c r="DB50" s="234"/>
      <c r="DC50" s="234"/>
      <c r="DD50" s="234"/>
      <c r="DE50" s="234"/>
      <c r="DF50" s="234"/>
      <c r="DG50" s="234"/>
      <c r="DH50" s="234"/>
      <c r="DI50" s="234"/>
      <c r="DJ50" s="234"/>
      <c r="DK50" s="234"/>
      <c r="DL50" s="234"/>
      <c r="DM50" s="234"/>
      <c r="DN50" s="234"/>
      <c r="DO50" s="234"/>
      <c r="DP50" s="234"/>
      <c r="DQ50" s="234"/>
      <c r="DR50" s="234"/>
      <c r="DS50" s="234"/>
      <c r="DT50" s="234"/>
      <c r="DU50" s="234"/>
      <c r="DV50" s="234"/>
      <c r="DW50" s="234"/>
      <c r="DX50" s="234"/>
      <c r="DY50" s="234">
        <f>DS50</f>
        <v>0</v>
      </c>
      <c r="DZ50" s="234"/>
      <c r="EA50" s="234"/>
      <c r="EB50" s="234"/>
      <c r="EC50" s="234"/>
      <c r="ED50" s="234"/>
    </row>
    <row r="51" spans="1:134" s="24" customFormat="1" ht="33.75" customHeight="1">
      <c r="A51" s="156" t="s">
        <v>246</v>
      </c>
      <c r="B51" s="156"/>
      <c r="C51" s="156"/>
      <c r="D51" s="238" t="s">
        <v>243</v>
      </c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40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>
        <v>0</v>
      </c>
      <c r="BQ51" s="234"/>
      <c r="BR51" s="234"/>
      <c r="BS51" s="234"/>
      <c r="BT51" s="234"/>
      <c r="BU51" s="234"/>
      <c r="BV51" s="234">
        <f>BP51</f>
        <v>0</v>
      </c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234"/>
      <c r="CI51" s="234"/>
      <c r="CJ51" s="234"/>
      <c r="CK51" s="234"/>
      <c r="CL51" s="234"/>
      <c r="CM51" s="234"/>
      <c r="CN51" s="234"/>
      <c r="CO51" s="234"/>
      <c r="CP51" s="234"/>
      <c r="CQ51" s="234"/>
      <c r="CR51" s="234"/>
      <c r="CS51" s="234"/>
      <c r="CT51" s="234"/>
      <c r="CU51" s="234"/>
      <c r="CV51" s="234"/>
      <c r="CW51" s="234">
        <v>0</v>
      </c>
      <c r="CX51" s="234"/>
      <c r="CY51" s="234"/>
      <c r="CZ51" s="234"/>
      <c r="DA51" s="234"/>
      <c r="DB51" s="234"/>
      <c r="DC51" s="234"/>
      <c r="DD51" s="234"/>
      <c r="DE51" s="234"/>
      <c r="DF51" s="234"/>
      <c r="DG51" s="234"/>
      <c r="DH51" s="234"/>
      <c r="DI51" s="234"/>
      <c r="DJ51" s="234"/>
      <c r="DK51" s="234"/>
      <c r="DL51" s="234"/>
      <c r="DM51" s="234"/>
      <c r="DN51" s="234"/>
      <c r="DO51" s="234"/>
      <c r="DP51" s="234"/>
      <c r="DQ51" s="234"/>
      <c r="DR51" s="234"/>
      <c r="DS51" s="234"/>
      <c r="DT51" s="234"/>
      <c r="DU51" s="234"/>
      <c r="DV51" s="234"/>
      <c r="DW51" s="234"/>
      <c r="DX51" s="234"/>
      <c r="DY51" s="234">
        <f>DS51</f>
        <v>0</v>
      </c>
      <c r="DZ51" s="234"/>
      <c r="EA51" s="234"/>
      <c r="EB51" s="234"/>
      <c r="EC51" s="234"/>
      <c r="ED51" s="234"/>
    </row>
    <row r="52" spans="1:134" s="25" customFormat="1" ht="27" customHeight="1">
      <c r="A52" s="254"/>
      <c r="B52" s="254"/>
      <c r="C52" s="254"/>
      <c r="D52" s="255" t="s">
        <v>166</v>
      </c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7"/>
      <c r="X52" s="258">
        <f>SUM(X20:AB49)</f>
        <v>0</v>
      </c>
      <c r="Y52" s="258"/>
      <c r="Z52" s="258"/>
      <c r="AA52" s="258"/>
      <c r="AB52" s="258"/>
      <c r="AC52" s="258" t="str">
        <f>AC20</f>
        <v>4,83 км</v>
      </c>
      <c r="AD52" s="258"/>
      <c r="AE52" s="258"/>
      <c r="AF52" s="258"/>
      <c r="AG52" s="258"/>
      <c r="AH52" s="258">
        <f>SUM(AH20:AM51)</f>
        <v>0</v>
      </c>
      <c r="AI52" s="258"/>
      <c r="AJ52" s="258"/>
      <c r="AK52" s="258"/>
      <c r="AL52" s="258"/>
      <c r="AM52" s="258"/>
      <c r="AN52" s="241" t="s">
        <v>220</v>
      </c>
      <c r="AO52" s="242"/>
      <c r="AP52" s="242"/>
      <c r="AQ52" s="242"/>
      <c r="AR52" s="242"/>
      <c r="AS52" s="243"/>
      <c r="AT52" s="241" t="s">
        <v>221</v>
      </c>
      <c r="AU52" s="242"/>
      <c r="AV52" s="242"/>
      <c r="AW52" s="242"/>
      <c r="AX52" s="242"/>
      <c r="AY52" s="243"/>
      <c r="AZ52" s="258">
        <f>X52</f>
        <v>0</v>
      </c>
      <c r="BA52" s="258"/>
      <c r="BB52" s="258"/>
      <c r="BC52" s="258"/>
      <c r="BD52" s="258"/>
      <c r="BE52" s="258" t="s">
        <v>177</v>
      </c>
      <c r="BF52" s="258"/>
      <c r="BG52" s="258"/>
      <c r="BH52" s="258"/>
      <c r="BI52" s="258"/>
      <c r="BJ52" s="241">
        <v>0</v>
      </c>
      <c r="BK52" s="242"/>
      <c r="BL52" s="242"/>
      <c r="BM52" s="242"/>
      <c r="BN52" s="242"/>
      <c r="BO52" s="243"/>
      <c r="BP52" s="259" t="s">
        <v>237</v>
      </c>
      <c r="BQ52" s="259"/>
      <c r="BR52" s="259"/>
      <c r="BS52" s="259"/>
      <c r="BT52" s="259"/>
      <c r="BU52" s="259"/>
      <c r="BV52" s="259" t="s">
        <v>222</v>
      </c>
      <c r="BW52" s="259"/>
      <c r="BX52" s="259"/>
      <c r="BY52" s="259"/>
      <c r="BZ52" s="259"/>
      <c r="CA52" s="259"/>
      <c r="CB52" s="258">
        <f>AZ52</f>
        <v>0</v>
      </c>
      <c r="CC52" s="258"/>
      <c r="CD52" s="258"/>
      <c r="CE52" s="258"/>
      <c r="CF52" s="258"/>
      <c r="CG52" s="258">
        <f>CG20</f>
        <v>0</v>
      </c>
      <c r="CH52" s="258"/>
      <c r="CI52" s="258"/>
      <c r="CJ52" s="258"/>
      <c r="CK52" s="258"/>
      <c r="CL52" s="258">
        <f>SUM(CL20:CP51)</f>
        <v>0</v>
      </c>
      <c r="CM52" s="258"/>
      <c r="CN52" s="258"/>
      <c r="CO52" s="258"/>
      <c r="CP52" s="258"/>
      <c r="CQ52" s="258">
        <v>0</v>
      </c>
      <c r="CR52" s="258"/>
      <c r="CS52" s="258"/>
      <c r="CT52" s="258"/>
      <c r="CU52" s="258"/>
      <c r="CV52" s="258"/>
      <c r="CW52" s="241">
        <v>0</v>
      </c>
      <c r="CX52" s="242"/>
      <c r="CY52" s="242"/>
      <c r="CZ52" s="242"/>
      <c r="DA52" s="242"/>
      <c r="DB52" s="243"/>
      <c r="DC52" s="258">
        <f>CB52</f>
        <v>0</v>
      </c>
      <c r="DD52" s="258"/>
      <c r="DE52" s="258"/>
      <c r="DF52" s="258"/>
      <c r="DG52" s="258"/>
      <c r="DH52" s="258">
        <v>0</v>
      </c>
      <c r="DI52" s="258"/>
      <c r="DJ52" s="258"/>
      <c r="DK52" s="258"/>
      <c r="DL52" s="258"/>
      <c r="DM52" s="241">
        <v>0</v>
      </c>
      <c r="DN52" s="242"/>
      <c r="DO52" s="242"/>
      <c r="DP52" s="242"/>
      <c r="DQ52" s="242"/>
      <c r="DR52" s="243"/>
      <c r="DS52" s="259">
        <v>0</v>
      </c>
      <c r="DT52" s="259"/>
      <c r="DU52" s="259"/>
      <c r="DV52" s="259"/>
      <c r="DW52" s="259"/>
      <c r="DX52" s="259"/>
      <c r="DY52" s="259">
        <v>0</v>
      </c>
      <c r="DZ52" s="259"/>
      <c r="EA52" s="259"/>
      <c r="EB52" s="259"/>
      <c r="EC52" s="259"/>
      <c r="ED52" s="259"/>
    </row>
    <row r="53" spans="1:20" s="21" customFormat="1" ht="11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33"/>
      <c r="T53" s="33"/>
    </row>
    <row r="54" spans="1:33" s="21" customFormat="1" ht="11.25" customHeight="1">
      <c r="A54" s="3" t="s">
        <v>74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6" spans="8:44" ht="12.75">
      <c r="H56" s="17" t="s">
        <v>169</v>
      </c>
      <c r="AR56" s="17" t="s">
        <v>170</v>
      </c>
    </row>
  </sheetData>
  <sheetProtection/>
  <mergeCells count="800">
    <mergeCell ref="DH50:DL50"/>
    <mergeCell ref="DM50:DR50"/>
    <mergeCell ref="DS50:DX50"/>
    <mergeCell ref="DY50:ED50"/>
    <mergeCell ref="CB50:CF50"/>
    <mergeCell ref="CG50:CK50"/>
    <mergeCell ref="CL50:CP50"/>
    <mergeCell ref="CQ50:CV50"/>
    <mergeCell ref="CW50:DB50"/>
    <mergeCell ref="DC50:DG50"/>
    <mergeCell ref="AT50:AY50"/>
    <mergeCell ref="AZ50:BD50"/>
    <mergeCell ref="BE50:BI50"/>
    <mergeCell ref="BJ50:BO50"/>
    <mergeCell ref="BP50:BU50"/>
    <mergeCell ref="BV50:CA50"/>
    <mergeCell ref="A50:C50"/>
    <mergeCell ref="D50:W50"/>
    <mergeCell ref="X50:AB50"/>
    <mergeCell ref="AC50:AG50"/>
    <mergeCell ref="AH50:AM50"/>
    <mergeCell ref="AN50:AS50"/>
    <mergeCell ref="DM52:DR52"/>
    <mergeCell ref="DS52:DX52"/>
    <mergeCell ref="DY52:ED52"/>
    <mergeCell ref="CB52:CF52"/>
    <mergeCell ref="CG52:CK52"/>
    <mergeCell ref="CL52:CP52"/>
    <mergeCell ref="CQ52:CV52"/>
    <mergeCell ref="DC52:DG52"/>
    <mergeCell ref="AZ52:BD52"/>
    <mergeCell ref="BE52:BI52"/>
    <mergeCell ref="BJ52:BO52"/>
    <mergeCell ref="BP52:BU52"/>
    <mergeCell ref="BV52:CA52"/>
    <mergeCell ref="DH52:DL52"/>
    <mergeCell ref="CW52:DB52"/>
    <mergeCell ref="A52:C52"/>
    <mergeCell ref="D52:W52"/>
    <mergeCell ref="X52:AB52"/>
    <mergeCell ref="AC52:AG52"/>
    <mergeCell ref="AH52:AM52"/>
    <mergeCell ref="AN52:AS52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AT19:AY19"/>
    <mergeCell ref="AZ19:BD19"/>
    <mergeCell ref="BE19:BI19"/>
    <mergeCell ref="BJ19:BO19"/>
    <mergeCell ref="BP19:BU19"/>
    <mergeCell ref="BV19:CA19"/>
    <mergeCell ref="CB19:CF19"/>
    <mergeCell ref="CG19:CK19"/>
    <mergeCell ref="CL19:CP19"/>
    <mergeCell ref="CQ19:CV19"/>
    <mergeCell ref="CW19:DB19"/>
    <mergeCell ref="DC19:DG19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A49:C49"/>
    <mergeCell ref="D49:W49"/>
    <mergeCell ref="X49:AB49"/>
    <mergeCell ref="AC49:AG49"/>
    <mergeCell ref="AH49:AM49"/>
    <mergeCell ref="AN49:AS49"/>
    <mergeCell ref="BP49:BU49"/>
    <mergeCell ref="BV49:CA49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DM49:DR49"/>
    <mergeCell ref="DS49:DX49"/>
    <mergeCell ref="DY49:ED49"/>
    <mergeCell ref="CB49:CF49"/>
    <mergeCell ref="CG49:CK49"/>
    <mergeCell ref="CL49:CP49"/>
    <mergeCell ref="CQ49:CV49"/>
    <mergeCell ref="CW49:DB49"/>
    <mergeCell ref="DC49:DG49"/>
    <mergeCell ref="D51:W51"/>
    <mergeCell ref="X51:AB51"/>
    <mergeCell ref="AC51:AG51"/>
    <mergeCell ref="AH51:AM51"/>
    <mergeCell ref="AN51:AS51"/>
    <mergeCell ref="DH49:DL49"/>
    <mergeCell ref="AT49:AY49"/>
    <mergeCell ref="AZ49:BD49"/>
    <mergeCell ref="BE49:BI49"/>
    <mergeCell ref="BJ49:BO49"/>
    <mergeCell ref="DC51:DG51"/>
    <mergeCell ref="AT51:AY51"/>
    <mergeCell ref="AZ51:BD51"/>
    <mergeCell ref="BE51:BI51"/>
    <mergeCell ref="BJ51:BO51"/>
    <mergeCell ref="BP51:BU51"/>
    <mergeCell ref="BV51:CA51"/>
    <mergeCell ref="AT52:AY52"/>
    <mergeCell ref="DH51:DL51"/>
    <mergeCell ref="DM51:DR51"/>
    <mergeCell ref="DS51:DX51"/>
    <mergeCell ref="DY51:ED51"/>
    <mergeCell ref="CB51:CF51"/>
    <mergeCell ref="CG51:CK51"/>
    <mergeCell ref="CL51:CP51"/>
    <mergeCell ref="CQ51:CV51"/>
    <mergeCell ref="CW51:DB51"/>
    <mergeCell ref="A42:C42"/>
    <mergeCell ref="D42:W42"/>
    <mergeCell ref="X42:AB42"/>
    <mergeCell ref="AC42:AG42"/>
    <mergeCell ref="AH42:AM42"/>
    <mergeCell ref="AN42:AS42"/>
    <mergeCell ref="AT42:AY42"/>
    <mergeCell ref="AZ42:BD42"/>
    <mergeCell ref="BE42:BI42"/>
    <mergeCell ref="BJ42:BO42"/>
    <mergeCell ref="BP42:BU42"/>
    <mergeCell ref="BV42:CA42"/>
    <mergeCell ref="CB42:CF42"/>
    <mergeCell ref="CG42:CK42"/>
    <mergeCell ref="CL42:CP42"/>
    <mergeCell ref="CQ42:CV42"/>
    <mergeCell ref="CW42:DB42"/>
    <mergeCell ref="DC42:DG42"/>
    <mergeCell ref="DH42:DL42"/>
    <mergeCell ref="DM42:DR42"/>
    <mergeCell ref="DS42:DX42"/>
    <mergeCell ref="DY42:ED42"/>
    <mergeCell ref="A33:C33"/>
    <mergeCell ref="D33:W33"/>
    <mergeCell ref="X33:AB33"/>
    <mergeCell ref="AC33:AG33"/>
    <mergeCell ref="AH33:AM33"/>
    <mergeCell ref="AN33:AS33"/>
    <mergeCell ref="AT33:AY33"/>
    <mergeCell ref="AZ33:BD33"/>
    <mergeCell ref="BE33:BI33"/>
    <mergeCell ref="BJ33:BO33"/>
    <mergeCell ref="BP33:BU33"/>
    <mergeCell ref="BV33:CA33"/>
    <mergeCell ref="CB33:CF33"/>
    <mergeCell ref="CG33:CK33"/>
    <mergeCell ref="CL33:CP33"/>
    <mergeCell ref="CQ33:CV33"/>
    <mergeCell ref="CW33:DB33"/>
    <mergeCell ref="DC33:DG33"/>
    <mergeCell ref="DH33:DL33"/>
    <mergeCell ref="DM33:DR33"/>
    <mergeCell ref="DS33:DX33"/>
    <mergeCell ref="DY33:ED33"/>
    <mergeCell ref="A48:C48"/>
    <mergeCell ref="D48:W48"/>
    <mergeCell ref="X48:AB48"/>
    <mergeCell ref="AC48:AG48"/>
    <mergeCell ref="AH48:AM48"/>
    <mergeCell ref="AN48:AS48"/>
    <mergeCell ref="AT48:AY48"/>
    <mergeCell ref="AZ48:BD48"/>
    <mergeCell ref="BE48:BI48"/>
    <mergeCell ref="BJ48:BO48"/>
    <mergeCell ref="BP48:BU48"/>
    <mergeCell ref="BV48:CA48"/>
    <mergeCell ref="CB48:CF48"/>
    <mergeCell ref="CG48:CK48"/>
    <mergeCell ref="CL48:CP48"/>
    <mergeCell ref="CQ48:CV48"/>
    <mergeCell ref="CW48:DB48"/>
    <mergeCell ref="DC48:DG48"/>
    <mergeCell ref="DH48:DL48"/>
    <mergeCell ref="DM48:DR48"/>
    <mergeCell ref="DS48:DX48"/>
    <mergeCell ref="DY48:ED48"/>
    <mergeCell ref="A47:C47"/>
    <mergeCell ref="D47:W47"/>
    <mergeCell ref="X47:AB47"/>
    <mergeCell ref="AC47:AG47"/>
    <mergeCell ref="AH47:AM47"/>
    <mergeCell ref="AN47:AS47"/>
    <mergeCell ref="AT47:AY47"/>
    <mergeCell ref="AZ47:BD47"/>
    <mergeCell ref="BE47:BI47"/>
    <mergeCell ref="BJ47:BO47"/>
    <mergeCell ref="BP47:BU47"/>
    <mergeCell ref="BV47:CA47"/>
    <mergeCell ref="CB47:CF47"/>
    <mergeCell ref="CG47:CK47"/>
    <mergeCell ref="CL47:CP47"/>
    <mergeCell ref="CQ47:CV47"/>
    <mergeCell ref="CW47:DB47"/>
    <mergeCell ref="DC47:DG47"/>
    <mergeCell ref="DH47:DL47"/>
    <mergeCell ref="DM47:DR47"/>
    <mergeCell ref="DS47:DX47"/>
    <mergeCell ref="DY47:ED47"/>
    <mergeCell ref="A38:C38"/>
    <mergeCell ref="D38:W38"/>
    <mergeCell ref="X38:AB38"/>
    <mergeCell ref="AC38:AG38"/>
    <mergeCell ref="AH38:AM38"/>
    <mergeCell ref="AN38:AS38"/>
    <mergeCell ref="AT38:AY38"/>
    <mergeCell ref="AZ38:BD38"/>
    <mergeCell ref="BE38:BI38"/>
    <mergeCell ref="BJ38:BO38"/>
    <mergeCell ref="BP38:BU38"/>
    <mergeCell ref="BV38:CA38"/>
    <mergeCell ref="CB38:CF38"/>
    <mergeCell ref="CG38:CK38"/>
    <mergeCell ref="CL38:CP38"/>
    <mergeCell ref="CQ38:CV38"/>
    <mergeCell ref="CW38:DB38"/>
    <mergeCell ref="DC38:DG38"/>
    <mergeCell ref="DH38:DL38"/>
    <mergeCell ref="DM38:DR38"/>
    <mergeCell ref="DS38:DX38"/>
    <mergeCell ref="DY38:ED38"/>
    <mergeCell ref="A39:C39"/>
    <mergeCell ref="D39:W39"/>
    <mergeCell ref="X39:AB39"/>
    <mergeCell ref="AC39:AG39"/>
    <mergeCell ref="AH39:AM39"/>
    <mergeCell ref="AN39:AS39"/>
    <mergeCell ref="AT39:AY39"/>
    <mergeCell ref="AZ39:BD39"/>
    <mergeCell ref="BE39:BI39"/>
    <mergeCell ref="BJ39:BO39"/>
    <mergeCell ref="BP39:BU39"/>
    <mergeCell ref="BV39:CA39"/>
    <mergeCell ref="CB39:CF39"/>
    <mergeCell ref="CG39:CK39"/>
    <mergeCell ref="CL39:CP39"/>
    <mergeCell ref="CQ39:CV39"/>
    <mergeCell ref="CW39:DB39"/>
    <mergeCell ref="DC39:DG39"/>
    <mergeCell ref="DH39:DL39"/>
    <mergeCell ref="DM39:DR39"/>
    <mergeCell ref="DS39:DX39"/>
    <mergeCell ref="DY39:ED39"/>
    <mergeCell ref="A36:C36"/>
    <mergeCell ref="D36:W36"/>
    <mergeCell ref="X36:AB36"/>
    <mergeCell ref="AC36:AG36"/>
    <mergeCell ref="AH36:AM36"/>
    <mergeCell ref="AN36:AS36"/>
    <mergeCell ref="AT36:AY36"/>
    <mergeCell ref="AZ36:BD36"/>
    <mergeCell ref="BE36:BI36"/>
    <mergeCell ref="BJ36:BO36"/>
    <mergeCell ref="BP36:BU36"/>
    <mergeCell ref="BV36:CA36"/>
    <mergeCell ref="CB36:CF36"/>
    <mergeCell ref="CG36:CK36"/>
    <mergeCell ref="CL36:CP36"/>
    <mergeCell ref="CQ36:CV36"/>
    <mergeCell ref="CW36:DB36"/>
    <mergeCell ref="DC36:DG36"/>
    <mergeCell ref="DH36:DL36"/>
    <mergeCell ref="DM36:DR36"/>
    <mergeCell ref="DS36:DX36"/>
    <mergeCell ref="DY36:ED36"/>
    <mergeCell ref="A37:C37"/>
    <mergeCell ref="D37:W37"/>
    <mergeCell ref="X37:AB37"/>
    <mergeCell ref="AC37:AG37"/>
    <mergeCell ref="AH37:AM37"/>
    <mergeCell ref="AN37:AS37"/>
    <mergeCell ref="AT37:AY37"/>
    <mergeCell ref="AZ37:BD37"/>
    <mergeCell ref="BE37:BI37"/>
    <mergeCell ref="BJ37:BO37"/>
    <mergeCell ref="BP37:BU37"/>
    <mergeCell ref="BV37:CA37"/>
    <mergeCell ref="CB37:CF37"/>
    <mergeCell ref="CG37:CK37"/>
    <mergeCell ref="CL37:CP37"/>
    <mergeCell ref="CQ37:CV37"/>
    <mergeCell ref="CW37:DB37"/>
    <mergeCell ref="DC37:DG37"/>
    <mergeCell ref="DH37:DL37"/>
    <mergeCell ref="DM37:DR37"/>
    <mergeCell ref="DS37:DX37"/>
    <mergeCell ref="DY37:ED37"/>
    <mergeCell ref="A40:C40"/>
    <mergeCell ref="D40:W40"/>
    <mergeCell ref="X40:AB40"/>
    <mergeCell ref="AC40:AG40"/>
    <mergeCell ref="AH40:AM40"/>
    <mergeCell ref="AN40:AS40"/>
    <mergeCell ref="AT40:AY40"/>
    <mergeCell ref="AZ40:BD40"/>
    <mergeCell ref="BE40:BI40"/>
    <mergeCell ref="BJ40:BO40"/>
    <mergeCell ref="BP40:BU40"/>
    <mergeCell ref="BV40:CA40"/>
    <mergeCell ref="CB40:CF40"/>
    <mergeCell ref="CG40:CK40"/>
    <mergeCell ref="CL40:CP40"/>
    <mergeCell ref="CQ40:CV40"/>
    <mergeCell ref="CW40:DB40"/>
    <mergeCell ref="DC40:DG40"/>
    <mergeCell ref="DH40:DL40"/>
    <mergeCell ref="DM40:DR40"/>
    <mergeCell ref="DS40:DX40"/>
    <mergeCell ref="DY40:ED40"/>
    <mergeCell ref="A41:C41"/>
    <mergeCell ref="D41:W41"/>
    <mergeCell ref="X41:AB41"/>
    <mergeCell ref="AC41:AG41"/>
    <mergeCell ref="AH41:AM41"/>
    <mergeCell ref="AN41:AS41"/>
    <mergeCell ref="AT41:AY41"/>
    <mergeCell ref="AZ41:BD41"/>
    <mergeCell ref="BE41:BI41"/>
    <mergeCell ref="BJ41:BO41"/>
    <mergeCell ref="BP41:BU41"/>
    <mergeCell ref="BV41:CA41"/>
    <mergeCell ref="CB41:CF41"/>
    <mergeCell ref="CG41:CK41"/>
    <mergeCell ref="CL41:CP41"/>
    <mergeCell ref="CQ41:CV41"/>
    <mergeCell ref="CW41:DB41"/>
    <mergeCell ref="DC41:DG41"/>
    <mergeCell ref="DH41:DL41"/>
    <mergeCell ref="DM41:DR41"/>
    <mergeCell ref="DS41:DX41"/>
    <mergeCell ref="DY41:ED41"/>
    <mergeCell ref="A30:C30"/>
    <mergeCell ref="D30:W30"/>
    <mergeCell ref="X30:AB30"/>
    <mergeCell ref="AC30:AG30"/>
    <mergeCell ref="AH30:AM30"/>
    <mergeCell ref="AN30:AS30"/>
    <mergeCell ref="AT30:AY30"/>
    <mergeCell ref="AZ30:BD30"/>
    <mergeCell ref="BE30:BI30"/>
    <mergeCell ref="BJ30:BO30"/>
    <mergeCell ref="BP30:BU30"/>
    <mergeCell ref="BV30:CA30"/>
    <mergeCell ref="CB30:CF30"/>
    <mergeCell ref="CG30:CK30"/>
    <mergeCell ref="CL30:CP30"/>
    <mergeCell ref="CQ30:CV30"/>
    <mergeCell ref="CW30:DB30"/>
    <mergeCell ref="DC30:DG30"/>
    <mergeCell ref="DH30:DL30"/>
    <mergeCell ref="DM30:DR30"/>
    <mergeCell ref="DS30:DX30"/>
    <mergeCell ref="DY30:ED30"/>
    <mergeCell ref="A21:C21"/>
    <mergeCell ref="D21:W21"/>
    <mergeCell ref="X21:AB21"/>
    <mergeCell ref="AC21:AG21"/>
    <mergeCell ref="AH21:AM21"/>
    <mergeCell ref="AN21:AS21"/>
    <mergeCell ref="AT21:AY21"/>
    <mergeCell ref="AZ21:BD21"/>
    <mergeCell ref="BE21:BI21"/>
    <mergeCell ref="BJ21:BO21"/>
    <mergeCell ref="BP21:BU21"/>
    <mergeCell ref="BV21:CA21"/>
    <mergeCell ref="CB21:CF21"/>
    <mergeCell ref="CG21:CK21"/>
    <mergeCell ref="CL21:CP21"/>
    <mergeCell ref="CQ21:CV21"/>
    <mergeCell ref="CW21:DB21"/>
    <mergeCell ref="DC21:DG21"/>
    <mergeCell ref="DH21:DL21"/>
    <mergeCell ref="DM21:DR21"/>
    <mergeCell ref="DS21:DX21"/>
    <mergeCell ref="DY21:ED21"/>
    <mergeCell ref="A31:C31"/>
    <mergeCell ref="D31:W31"/>
    <mergeCell ref="X31:AB31"/>
    <mergeCell ref="AC31:AG31"/>
    <mergeCell ref="AH31:AM31"/>
    <mergeCell ref="AN31:AS31"/>
    <mergeCell ref="AT31:AY31"/>
    <mergeCell ref="AZ31:BD31"/>
    <mergeCell ref="BE31:BI31"/>
    <mergeCell ref="BJ31:BO31"/>
    <mergeCell ref="BP31:BU31"/>
    <mergeCell ref="BV31:CA31"/>
    <mergeCell ref="CB31:CF31"/>
    <mergeCell ref="CG31:CK31"/>
    <mergeCell ref="CL31:CP31"/>
    <mergeCell ref="CQ31:CV31"/>
    <mergeCell ref="CW31:DB31"/>
    <mergeCell ref="DC31:DG31"/>
    <mergeCell ref="DH31:DL31"/>
    <mergeCell ref="DM31:DR31"/>
    <mergeCell ref="DS31:DX31"/>
    <mergeCell ref="DY31:ED31"/>
    <mergeCell ref="A25:C25"/>
    <mergeCell ref="D25:W25"/>
    <mergeCell ref="X25:AB25"/>
    <mergeCell ref="AC25:AG25"/>
    <mergeCell ref="AH25:AM25"/>
    <mergeCell ref="AN25:AS25"/>
    <mergeCell ref="AT25:AY25"/>
    <mergeCell ref="AZ25:BD25"/>
    <mergeCell ref="BE25:BI25"/>
    <mergeCell ref="BJ25:BO25"/>
    <mergeCell ref="BP25:BU25"/>
    <mergeCell ref="BV25:CA25"/>
    <mergeCell ref="CB25:CF25"/>
    <mergeCell ref="CG25:CK25"/>
    <mergeCell ref="CL25:CP25"/>
    <mergeCell ref="CQ25:CV25"/>
    <mergeCell ref="CW25:DB25"/>
    <mergeCell ref="DC25:DG25"/>
    <mergeCell ref="DH25:DL25"/>
    <mergeCell ref="DM25:DR25"/>
    <mergeCell ref="DS25:DX25"/>
    <mergeCell ref="DY25:ED25"/>
    <mergeCell ref="A22:C22"/>
    <mergeCell ref="D22:W22"/>
    <mergeCell ref="X22:AB22"/>
    <mergeCell ref="AC22:AG22"/>
    <mergeCell ref="AH22:AM22"/>
    <mergeCell ref="AN22:AS22"/>
    <mergeCell ref="AT22:AY22"/>
    <mergeCell ref="AZ22:BD22"/>
    <mergeCell ref="BE22:BI22"/>
    <mergeCell ref="BJ22:BO22"/>
    <mergeCell ref="BP22:BU22"/>
    <mergeCell ref="BV22:CA22"/>
    <mergeCell ref="CB22:CF22"/>
    <mergeCell ref="CG22:CK22"/>
    <mergeCell ref="CL22:CP22"/>
    <mergeCell ref="CQ22:CV22"/>
    <mergeCell ref="CW22:DB22"/>
    <mergeCell ref="DC22:DG22"/>
    <mergeCell ref="DH22:DL22"/>
    <mergeCell ref="DM22:DR22"/>
    <mergeCell ref="DS22:DX22"/>
    <mergeCell ref="DY22:ED22"/>
    <mergeCell ref="A23:C23"/>
    <mergeCell ref="D23:W23"/>
    <mergeCell ref="X23:AB23"/>
    <mergeCell ref="AC23:AG23"/>
    <mergeCell ref="AH23:AM23"/>
    <mergeCell ref="AN23:AS23"/>
    <mergeCell ref="AT23:AY23"/>
    <mergeCell ref="AZ23:BD23"/>
    <mergeCell ref="BE23:BI23"/>
    <mergeCell ref="BJ23:BO23"/>
    <mergeCell ref="BP23:BU23"/>
    <mergeCell ref="BV23:CA23"/>
    <mergeCell ref="CB23:CF23"/>
    <mergeCell ref="CG23:CK23"/>
    <mergeCell ref="CL23:CP23"/>
    <mergeCell ref="CQ23:CV23"/>
    <mergeCell ref="CW23:DB23"/>
    <mergeCell ref="DC23:DG23"/>
    <mergeCell ref="DH23:DL23"/>
    <mergeCell ref="DM23:DR23"/>
    <mergeCell ref="DS23:DX23"/>
    <mergeCell ref="DY23:ED23"/>
    <mergeCell ref="A24:C24"/>
    <mergeCell ref="D24:W24"/>
    <mergeCell ref="X24:AB24"/>
    <mergeCell ref="AC24:AG24"/>
    <mergeCell ref="AH24:AM24"/>
    <mergeCell ref="AN24:AS24"/>
    <mergeCell ref="AT24:AY24"/>
    <mergeCell ref="AZ24:BD24"/>
    <mergeCell ref="BE24:BI24"/>
    <mergeCell ref="BJ24:BO24"/>
    <mergeCell ref="BP24:BU24"/>
    <mergeCell ref="BV24:CA24"/>
    <mergeCell ref="CB24:CF24"/>
    <mergeCell ref="CG24:CK24"/>
    <mergeCell ref="CL24:CP24"/>
    <mergeCell ref="CQ24:CV24"/>
    <mergeCell ref="CW24:DB24"/>
    <mergeCell ref="DC24:DG24"/>
    <mergeCell ref="DH24:DL24"/>
    <mergeCell ref="DM24:DR24"/>
    <mergeCell ref="DS24:DX24"/>
    <mergeCell ref="DY24:ED24"/>
    <mergeCell ref="A32:C32"/>
    <mergeCell ref="D32:W32"/>
    <mergeCell ref="X32:AB32"/>
    <mergeCell ref="AC32:AG32"/>
    <mergeCell ref="AH32:AM32"/>
    <mergeCell ref="AN32:AS32"/>
    <mergeCell ref="AT32:AY32"/>
    <mergeCell ref="AZ32:BD32"/>
    <mergeCell ref="BE32:BI32"/>
    <mergeCell ref="BJ32:BO32"/>
    <mergeCell ref="BP32:BU32"/>
    <mergeCell ref="BV32:CA32"/>
    <mergeCell ref="CB32:CF32"/>
    <mergeCell ref="CG32:CK32"/>
    <mergeCell ref="CL32:CP32"/>
    <mergeCell ref="CQ32:CV32"/>
    <mergeCell ref="CW32:DB32"/>
    <mergeCell ref="DC32:DG32"/>
    <mergeCell ref="DH32:DL32"/>
    <mergeCell ref="DM32:DR32"/>
    <mergeCell ref="DS32:DX32"/>
    <mergeCell ref="DY32:ED32"/>
    <mergeCell ref="A43:C43"/>
    <mergeCell ref="D43:W43"/>
    <mergeCell ref="X43:AB43"/>
    <mergeCell ref="AC43:AG43"/>
    <mergeCell ref="AH43:AM43"/>
    <mergeCell ref="AN43:AS43"/>
    <mergeCell ref="AT43:AY43"/>
    <mergeCell ref="AZ43:BD43"/>
    <mergeCell ref="BE43:BI43"/>
    <mergeCell ref="BJ43:BO43"/>
    <mergeCell ref="BP43:BU43"/>
    <mergeCell ref="BV43:CA43"/>
    <mergeCell ref="CB43:CF43"/>
    <mergeCell ref="CG43:CK43"/>
    <mergeCell ref="CL43:CP43"/>
    <mergeCell ref="CQ43:CV43"/>
    <mergeCell ref="CW43:DB43"/>
    <mergeCell ref="DC43:DG43"/>
    <mergeCell ref="DH43:DL43"/>
    <mergeCell ref="DM43:DR43"/>
    <mergeCell ref="DS43:DX43"/>
    <mergeCell ref="DY43:ED43"/>
    <mergeCell ref="A44:C44"/>
    <mergeCell ref="D44:W44"/>
    <mergeCell ref="X44:AB44"/>
    <mergeCell ref="AC44:AG44"/>
    <mergeCell ref="AH44:AM44"/>
    <mergeCell ref="AN44:AS44"/>
    <mergeCell ref="AT44:AY44"/>
    <mergeCell ref="AZ44:BD44"/>
    <mergeCell ref="BE44:BI44"/>
    <mergeCell ref="BJ44:BO44"/>
    <mergeCell ref="BP44:BU44"/>
    <mergeCell ref="BV44:CA44"/>
    <mergeCell ref="CB44:CF44"/>
    <mergeCell ref="CG44:CK44"/>
    <mergeCell ref="CL44:CP44"/>
    <mergeCell ref="CQ44:CV44"/>
    <mergeCell ref="CW44:DB44"/>
    <mergeCell ref="DC44:DG44"/>
    <mergeCell ref="DH44:DL44"/>
    <mergeCell ref="DM44:DR44"/>
    <mergeCell ref="DS44:DX44"/>
    <mergeCell ref="DY44:ED44"/>
    <mergeCell ref="A34:C34"/>
    <mergeCell ref="D34:W34"/>
    <mergeCell ref="X34:AB34"/>
    <mergeCell ref="AC34:AG34"/>
    <mergeCell ref="AH34:AM34"/>
    <mergeCell ref="AN34:AS34"/>
    <mergeCell ref="AT34:AY34"/>
    <mergeCell ref="AZ34:BD34"/>
    <mergeCell ref="BE34:BI34"/>
    <mergeCell ref="BJ34:BO34"/>
    <mergeCell ref="BP34:BU34"/>
    <mergeCell ref="BV34:CA34"/>
    <mergeCell ref="CB34:CF34"/>
    <mergeCell ref="CG34:CK34"/>
    <mergeCell ref="CL34:CP34"/>
    <mergeCell ref="CQ34:CV34"/>
    <mergeCell ref="CW34:DB34"/>
    <mergeCell ref="DC34:DG34"/>
    <mergeCell ref="DH34:DL34"/>
    <mergeCell ref="DM34:DR34"/>
    <mergeCell ref="DS34:DX34"/>
    <mergeCell ref="DY34:ED34"/>
    <mergeCell ref="A45:C45"/>
    <mergeCell ref="D45:W45"/>
    <mergeCell ref="X45:AB45"/>
    <mergeCell ref="AC45:AG45"/>
    <mergeCell ref="AH45:AM45"/>
    <mergeCell ref="AN45:AS45"/>
    <mergeCell ref="AT45:AY45"/>
    <mergeCell ref="AZ45:BD45"/>
    <mergeCell ref="BE45:BI45"/>
    <mergeCell ref="BJ45:BO45"/>
    <mergeCell ref="BP45:BU45"/>
    <mergeCell ref="BV45:CA45"/>
    <mergeCell ref="CB45:CF45"/>
    <mergeCell ref="CG45:CK45"/>
    <mergeCell ref="CL45:CP45"/>
    <mergeCell ref="CQ45:CV45"/>
    <mergeCell ref="CW45:DB45"/>
    <mergeCell ref="DC45:DG45"/>
    <mergeCell ref="DH45:DL45"/>
    <mergeCell ref="DM45:DR45"/>
    <mergeCell ref="DS45:DX45"/>
    <mergeCell ref="DY45:ED45"/>
    <mergeCell ref="A26:C26"/>
    <mergeCell ref="D26:W26"/>
    <mergeCell ref="X26:AB26"/>
    <mergeCell ref="AC26:AG26"/>
    <mergeCell ref="AH26:AM26"/>
    <mergeCell ref="AN26:AS26"/>
    <mergeCell ref="AT26:AY26"/>
    <mergeCell ref="AZ26:BD26"/>
    <mergeCell ref="BE26:BI26"/>
    <mergeCell ref="BJ26:BO26"/>
    <mergeCell ref="BP26:BU26"/>
    <mergeCell ref="BV26:CA26"/>
    <mergeCell ref="CB26:CF26"/>
    <mergeCell ref="CG26:CK26"/>
    <mergeCell ref="CL26:CP26"/>
    <mergeCell ref="CQ26:CV26"/>
    <mergeCell ref="CW26:DB26"/>
    <mergeCell ref="DC26:DG26"/>
    <mergeCell ref="DH26:DL26"/>
    <mergeCell ref="DM26:DR26"/>
    <mergeCell ref="DS26:DX26"/>
    <mergeCell ref="DY26:ED26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DH27:DL27"/>
    <mergeCell ref="DM27:DR27"/>
    <mergeCell ref="DS27:DX27"/>
    <mergeCell ref="DY27:ED27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DH28:DL28"/>
    <mergeCell ref="DM28:DR28"/>
    <mergeCell ref="DS28:DX28"/>
    <mergeCell ref="DY28:ED28"/>
    <mergeCell ref="A29:C29"/>
    <mergeCell ref="D29:W29"/>
    <mergeCell ref="X29:AB29"/>
    <mergeCell ref="AC29:AG29"/>
    <mergeCell ref="AH29:AM29"/>
    <mergeCell ref="AN29:AS29"/>
    <mergeCell ref="AT29:AY29"/>
    <mergeCell ref="AZ29:BD29"/>
    <mergeCell ref="BE29:BI29"/>
    <mergeCell ref="BJ29:BO29"/>
    <mergeCell ref="BP29:BU29"/>
    <mergeCell ref="BV29:CA29"/>
    <mergeCell ref="CB29:CF29"/>
    <mergeCell ref="CG29:CK29"/>
    <mergeCell ref="CL29:CP29"/>
    <mergeCell ref="CQ29:CV29"/>
    <mergeCell ref="CW29:DB29"/>
    <mergeCell ref="DC29:DG29"/>
    <mergeCell ref="DH29:DL29"/>
    <mergeCell ref="DM29:DR29"/>
    <mergeCell ref="DS29:DX29"/>
    <mergeCell ref="DY29:ED29"/>
    <mergeCell ref="A35:C35"/>
    <mergeCell ref="D35:W35"/>
    <mergeCell ref="X35:AB35"/>
    <mergeCell ref="AC35:AG35"/>
    <mergeCell ref="AH35:AM35"/>
    <mergeCell ref="AN35:AS35"/>
    <mergeCell ref="AT35:AY35"/>
    <mergeCell ref="AZ35:BD35"/>
    <mergeCell ref="BE35:BI35"/>
    <mergeCell ref="BJ35:BO35"/>
    <mergeCell ref="BP35:BU35"/>
    <mergeCell ref="BV35:CA35"/>
    <mergeCell ref="CB35:CF35"/>
    <mergeCell ref="CG35:CK35"/>
    <mergeCell ref="CL35:CP35"/>
    <mergeCell ref="CQ35:CV35"/>
    <mergeCell ref="CW35:DB35"/>
    <mergeCell ref="DC35:DG35"/>
    <mergeCell ref="DH35:DL35"/>
    <mergeCell ref="DM35:DR35"/>
    <mergeCell ref="DS35:DX35"/>
    <mergeCell ref="DY35:ED35"/>
    <mergeCell ref="A46:C46"/>
    <mergeCell ref="D46:W46"/>
    <mergeCell ref="X46:AB46"/>
    <mergeCell ref="AC46:AG46"/>
    <mergeCell ref="AH46:AM46"/>
    <mergeCell ref="AN46:AS46"/>
    <mergeCell ref="DC46:DG46"/>
    <mergeCell ref="AT46:AY46"/>
    <mergeCell ref="AZ46:BD46"/>
    <mergeCell ref="BE46:BI46"/>
    <mergeCell ref="BJ46:BO46"/>
    <mergeCell ref="BP46:BU46"/>
    <mergeCell ref="BV46:CA46"/>
    <mergeCell ref="A51:C51"/>
    <mergeCell ref="DH46:DL46"/>
    <mergeCell ref="DM46:DR46"/>
    <mergeCell ref="DS46:DX46"/>
    <mergeCell ref="DY46:ED46"/>
    <mergeCell ref="CB46:CF46"/>
    <mergeCell ref="CG46:CK46"/>
    <mergeCell ref="CL46:CP46"/>
    <mergeCell ref="CQ46:CV46"/>
    <mergeCell ref="CW46:DB4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2017-03-27T08:58:04Z</cp:lastPrinted>
  <dcterms:created xsi:type="dcterms:W3CDTF">2004-06-16T07:44:42Z</dcterms:created>
  <dcterms:modified xsi:type="dcterms:W3CDTF">2017-03-27T09:01:41Z</dcterms:modified>
  <cp:category/>
  <cp:version/>
  <cp:contentType/>
  <cp:contentStatus/>
</cp:coreProperties>
</file>