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60" yWindow="345" windowWidth="16140" windowHeight="5895" tabRatio="563"/>
  </bookViews>
  <sheets>
    <sheet name="бух.отч" sheetId="1" r:id="rId1"/>
    <sheet name="отчет о фин.р." sheetId="5" r:id="rId2"/>
  </sheets>
  <calcPr calcId="144525"/>
</workbook>
</file>

<file path=xl/calcChain.xml><?xml version="1.0" encoding="utf-8"?>
<calcChain xmlns="http://schemas.openxmlformats.org/spreadsheetml/2006/main">
  <c r="AB102" i="1" l="1"/>
  <c r="W102" i="1"/>
  <c r="V102" i="1"/>
  <c r="AB101" i="1"/>
  <c r="AB97" i="1"/>
  <c r="W97" i="1"/>
  <c r="V97" i="1"/>
  <c r="AB96" i="1"/>
  <c r="AB88" i="1"/>
  <c r="W88" i="1"/>
  <c r="V88" i="1"/>
  <c r="AB87" i="1"/>
  <c r="W87" i="1"/>
  <c r="V87" i="1"/>
  <c r="AB86" i="1"/>
  <c r="W86" i="1"/>
  <c r="V86" i="1"/>
  <c r="AB82" i="1"/>
  <c r="W82" i="1"/>
  <c r="V82" i="1"/>
  <c r="AB79" i="1"/>
  <c r="W79" i="1"/>
  <c r="V79" i="1"/>
  <c r="AB78" i="1"/>
  <c r="W78" i="1"/>
  <c r="V78" i="1"/>
  <c r="AB76" i="1"/>
  <c r="W76" i="1"/>
  <c r="V76" i="1"/>
  <c r="AB74" i="1"/>
  <c r="W74" i="1"/>
  <c r="V74" i="1"/>
  <c r="AB72" i="1"/>
  <c r="W72" i="1"/>
  <c r="AB70" i="1"/>
  <c r="W70" i="1"/>
  <c r="V70" i="1"/>
  <c r="AB68" i="1"/>
  <c r="W68" i="1"/>
  <c r="V68" i="1"/>
  <c r="AB65" i="1"/>
  <c r="W65" i="1"/>
  <c r="V65" i="1"/>
  <c r="AB63" i="1"/>
  <c r="W63" i="1"/>
  <c r="V63" i="1"/>
  <c r="AB58" i="1"/>
  <c r="W58" i="1"/>
  <c r="V58" i="1"/>
  <c r="AB36" i="1"/>
  <c r="W36" i="1"/>
  <c r="V36" i="1"/>
  <c r="R36" i="5"/>
  <c r="R33" i="5"/>
  <c r="R28" i="5"/>
  <c r="R27" i="5"/>
  <c r="R26" i="5"/>
  <c r="R25" i="5"/>
  <c r="R23" i="5"/>
  <c r="R21" i="5"/>
  <c r="R20" i="5"/>
  <c r="R18" i="5"/>
  <c r="R17" i="5"/>
  <c r="R16" i="5"/>
  <c r="O28" i="5"/>
  <c r="O36" i="5"/>
  <c r="O33" i="5"/>
  <c r="O27" i="5"/>
  <c r="O26" i="5"/>
  <c r="O25" i="5"/>
  <c r="O23" i="5"/>
  <c r="O21" i="5"/>
  <c r="O20" i="5"/>
  <c r="O18" i="5"/>
  <c r="O17" i="5"/>
  <c r="O16" i="5"/>
  <c r="W101" i="1" l="1"/>
  <c r="V101" i="1"/>
</calcChain>
</file>

<file path=xl/comments1.xml><?xml version="1.0" encoding="utf-8"?>
<comments xmlns="http://schemas.openxmlformats.org/spreadsheetml/2006/main">
  <authors>
    <author/>
  </authors>
  <commentList>
    <comment ref="B17" authorId="0">
      <text>
        <r>
          <rPr>
            <sz val="8"/>
            <color indexed="8"/>
            <rFont val="Arial"/>
            <family val="2"/>
          </rPr>
          <t>Для выбора адреса дважды щелкните по ячейке</t>
        </r>
      </text>
    </comment>
  </commentList>
</comments>
</file>

<file path=xl/sharedStrings.xml><?xml version="1.0" encoding="utf-8"?>
<sst xmlns="http://schemas.openxmlformats.org/spreadsheetml/2006/main" count="290" uniqueCount="136">
  <si>
    <t xml:space="preserve"> </t>
  </si>
  <si>
    <t>Бухгалтерский баланс</t>
  </si>
  <si>
    <t>на 31 декабря 2015 г.</t>
  </si>
  <si>
    <t>Коды</t>
  </si>
  <si>
    <t>Форма по ОКУД</t>
  </si>
  <si>
    <t>Дата (число, месяц, год)</t>
  </si>
  <si>
    <t>31</t>
  </si>
  <si>
    <t>12</t>
  </si>
  <si>
    <t>2015</t>
  </si>
  <si>
    <t>Организация</t>
  </si>
  <si>
    <t>Открытое акционерное общество "Челябинская электросетевая компания "</t>
  </si>
  <si>
    <t>по ОКПО</t>
  </si>
  <si>
    <t>70819629</t>
  </si>
  <si>
    <t>Идентификационный номер налогоплательщика</t>
  </si>
  <si>
    <t>ИНН</t>
  </si>
  <si>
    <t>7448057228</t>
  </si>
  <si>
    <t>Вид экономической
деятельности</t>
  </si>
  <si>
    <t>Передача электроэнергии</t>
  </si>
  <si>
    <t>по 
ОКВЭД</t>
  </si>
  <si>
    <t>40.10.2</t>
  </si>
  <si>
    <t>Организационно-правовая форма / форма собственности</t>
  </si>
  <si>
    <t>12247</t>
  </si>
  <si>
    <t>16</t>
  </si>
  <si>
    <t>Открытые акционерные общества</t>
  </si>
  <si>
    <t xml:space="preserve">  /</t>
  </si>
  <si>
    <t>Частная собственность</t>
  </si>
  <si>
    <t>по ОКОПФ / ОКФС</t>
  </si>
  <si>
    <t>Единица измерения:</t>
  </si>
  <si>
    <t>по ОКЕИ</t>
  </si>
  <si>
    <t>383</t>
  </si>
  <si>
    <t>Местонахождение (адрес)</t>
  </si>
  <si>
    <t>454108, Челябинская обл, Челябинск г, ул.Харлова, дом № 3</t>
  </si>
  <si>
    <t>Пояснения</t>
  </si>
  <si>
    <t>Наименование показателя</t>
  </si>
  <si>
    <t>Код</t>
  </si>
  <si>
    <t>На 31 декабря 2015 г.</t>
  </si>
  <si>
    <t>На 31 декабря 2014 г.</t>
  </si>
  <si>
    <t>На 31 декабря 2013 г.</t>
  </si>
  <si>
    <t>АКТИВ</t>
  </si>
  <si>
    <t>I. ВНЕОБОРОТНЫЕ АКТИВЫ</t>
  </si>
  <si>
    <t>Нематериальные активы</t>
  </si>
  <si>
    <t>Нематериальные активы в организации</t>
  </si>
  <si>
    <t>Приобретение нематериальных активов</t>
  </si>
  <si>
    <t>-</t>
  </si>
  <si>
    <t>Результаты исследований и разработок</t>
  </si>
  <si>
    <t>Расходы на научно-исследовательские, опытно-конструкторские и технологические работы</t>
  </si>
  <si>
    <t>Выполнение научно-исследовательских, опытно-конструкторских и технологических работ</t>
  </si>
  <si>
    <t>Нематериальные поисковые активы</t>
  </si>
  <si>
    <t>Материальные поисковые активы</t>
  </si>
  <si>
    <t>Основные средства</t>
  </si>
  <si>
    <t>Основные средства в организации</t>
  </si>
  <si>
    <t>Объекты недвижимости, права собственности на которые не зарегистрированы</t>
  </si>
  <si>
    <t>Оборудование к установке</t>
  </si>
  <si>
    <t>Приобретение земельных участков</t>
  </si>
  <si>
    <t>Приобретение объектов природопользования</t>
  </si>
  <si>
    <t>Строительство объектов основных средств</t>
  </si>
  <si>
    <t>Приобретение объектов основных средств</t>
  </si>
  <si>
    <t>Расходы будущих периодов</t>
  </si>
  <si>
    <t>Арендованное имущество</t>
  </si>
  <si>
    <t>Доходные вложения в материальные
ценности</t>
  </si>
  <si>
    <t>Материальные ценности в организации</t>
  </si>
  <si>
    <t>Материальные ценности предоставленные во временное владение и пользование</t>
  </si>
  <si>
    <t>Материальные ценности предоставленные во временное пользование</t>
  </si>
  <si>
    <t>Прочие доходные вложения</t>
  </si>
  <si>
    <t>Финансовые вложения</t>
  </si>
  <si>
    <t>Паи</t>
  </si>
  <si>
    <t>Отложенные налоговые активы</t>
  </si>
  <si>
    <t>Прочие внеоборотные активы</t>
  </si>
  <si>
    <t>Перевод молодняка животных в основное стадо</t>
  </si>
  <si>
    <t>Приобретение взрослых животных</t>
  </si>
  <si>
    <t>Итого по разделу I</t>
  </si>
  <si>
    <t>II. ОБОРОТНЫЕ АКТИВЫ</t>
  </si>
  <si>
    <t>Запасы</t>
  </si>
  <si>
    <t>в том числе:</t>
  </si>
  <si>
    <t>Материалы</t>
  </si>
  <si>
    <t>Налог на добавленную стоимость по приобретенным ценностям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</si>
  <si>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</si>
  <si>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</si>
  <si>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</si>
  <si>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</si>
  <si>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</si>
  <si>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</si>
  <si>
    <t>29 марта 2016 г.</t>
  </si>
  <si>
    <t>(расшифровка подписи)</t>
  </si>
  <si>
    <t>(подпись)</t>
  </si>
  <si>
    <t>Меньшаков Алексей Владимирович</t>
  </si>
  <si>
    <t>Руководитель</t>
  </si>
  <si>
    <t>Итого по разделу V</t>
  </si>
  <si>
    <t>Прочие обязательства</t>
  </si>
  <si>
    <t>Оценочные обязательства</t>
  </si>
  <si>
    <t>Доходы будущих периодов</t>
  </si>
  <si>
    <t>Кредиторская задолженность</t>
  </si>
  <si>
    <t>Заемные средства</t>
  </si>
  <si>
    <t>V. КРАТКОСРОЧНЫЕ ОБЯЗАТЕЛЬСТВА</t>
  </si>
  <si>
    <t>Итого по разделу IV</t>
  </si>
  <si>
    <t>Отложенные налоговые обязательства</t>
  </si>
  <si>
    <t>IV. ДОЛГОСРОЧНЫЕ ОБЯЗАТЕЛЬСТВА</t>
  </si>
  <si>
    <t>Итого по разделу III</t>
  </si>
  <si>
    <t>Нераспределенная прибыль (непокрытый убыток)</t>
  </si>
  <si>
    <t>Резервный капитал</t>
  </si>
  <si>
    <t>Добавочный капитал (без переоценки)</t>
  </si>
  <si>
    <t>Переоценка внеоборотных активов</t>
  </si>
  <si>
    <t>Собственные акции, выкупленные у акционеров</t>
  </si>
  <si>
    <t>Уставный капитал (складочный капитал, уставный фонд, вклады товарищей)</t>
  </si>
  <si>
    <t>III. КАПИТАЛ И РЕЗЕРВЫ</t>
  </si>
  <si>
    <t>ПАССИВ</t>
  </si>
  <si>
    <t>Разводненная прибыль (убыток) на акцию</t>
  </si>
  <si>
    <t>Справочно
Базовая прибыль (убыток) на акцию</t>
  </si>
  <si>
    <t>Совокупный финансовый результат периода</t>
  </si>
  <si>
    <t>Результат от прочих операций, не включаемый
в чистую прибыль (убыток) периода</t>
  </si>
  <si>
    <t>Результат от переоценки внеоборотных активов, не включаемый в чистую прибыль (убыток) периода</t>
  </si>
  <si>
    <t>За Январь - Декабрь 2014 г.</t>
  </si>
  <si>
    <t>За Январь - Декабрь 2015 г.</t>
  </si>
  <si>
    <t>Чистая прибыль (убыток)</t>
  </si>
  <si>
    <t>Прочее</t>
  </si>
  <si>
    <t>Изменение отложенных налоговых активов</t>
  </si>
  <si>
    <t>Изменение отложенных налоговых обязательств</t>
  </si>
  <si>
    <t>в т.ч. постоянные налоговые обязательства
(активы)</t>
  </si>
  <si>
    <t>Текущий налог на прибыль</t>
  </si>
  <si>
    <t>Прибыль (убыток) до налогообложения</t>
  </si>
  <si>
    <t>Прочие расходы</t>
  </si>
  <si>
    <t>Прочие доходы</t>
  </si>
  <si>
    <t>Проценты к уплате</t>
  </si>
  <si>
    <t>Проценты к получению</t>
  </si>
  <si>
    <t>Доходы от участия в других организациях</t>
  </si>
  <si>
    <t>Прибыль (убыток) от продаж</t>
  </si>
  <si>
    <t>Управленческие расходы</t>
  </si>
  <si>
    <t>Коммерческие расходы</t>
  </si>
  <si>
    <t>Валовая прибыль (убыток)</t>
  </si>
  <si>
    <t>Себестоимость продаж</t>
  </si>
  <si>
    <t>Выручка</t>
  </si>
  <si>
    <t xml:space="preserve"> за Январь - Декабрь 2015 г.</t>
  </si>
  <si>
    <t>Отчет о финансовых результатах</t>
  </si>
  <si>
    <t xml:space="preserve"> -</t>
  </si>
  <si>
    <t>в тыс.руб</t>
  </si>
  <si>
    <t>в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</si>
</sst>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"/>
    <numFmt numFmtId="165" formatCode="[=0]&quot;-&quot;;General"/>
  </numFmts>
  <fonts count="10" x14ac:knownFonts="1"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5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/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7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left" wrapText="1" indent="2"/>
    </xf>
    <xf numFmtId="0" fontId="7" fillId="0" borderId="28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left" wrapText="1" indent="2"/>
    </xf>
    <xf numFmtId="165" fontId="6" fillId="0" borderId="6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6" fillId="0" borderId="2" xfId="0" applyNumberFormat="1" applyFont="1" applyBorder="1" applyAlignment="1">
      <alignment horizontal="left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0" fontId="7" fillId="0" borderId="29" xfId="0" applyNumberFormat="1" applyFont="1" applyBorder="1" applyAlignment="1">
      <alignment horizontal="left" wrapText="1" indent="2"/>
    </xf>
    <xf numFmtId="0" fontId="7" fillId="0" borderId="28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35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37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0" fontId="6" fillId="0" borderId="35" xfId="0" applyNumberFormat="1" applyFont="1" applyBorder="1" applyAlignment="1">
      <alignment horizontal="left" wrapText="1" indent="2"/>
    </xf>
    <xf numFmtId="0" fontId="6" fillId="0" borderId="6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29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9" fillId="0" borderId="0" xfId="0" applyNumberFormat="1" applyFont="1" applyAlignment="1">
      <alignment vertical="top"/>
    </xf>
    <xf numFmtId="0" fontId="6" fillId="0" borderId="12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center"/>
    </xf>
    <xf numFmtId="1" fontId="6" fillId="0" borderId="42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center" wrapText="1"/>
    </xf>
    <xf numFmtId="1" fontId="6" fillId="0" borderId="3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left" vertical="center" wrapText="1"/>
    </xf>
    <xf numFmtId="1" fontId="6" fillId="0" borderId="28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 wrapText="1"/>
    </xf>
    <xf numFmtId="0" fontId="6" fillId="0" borderId="29" xfId="0" applyNumberFormat="1" applyFont="1" applyBorder="1" applyAlignment="1">
      <alignment horizontal="left" wrapText="1"/>
    </xf>
    <xf numFmtId="1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/>
    </xf>
    <xf numFmtId="4" fontId="6" fillId="0" borderId="43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left" wrapText="1"/>
    </xf>
    <xf numFmtId="0" fontId="6" fillId="0" borderId="2" xfId="0" applyNumberFormat="1" applyFont="1" applyBorder="1" applyAlignment="1">
      <alignment horizontal="left" wrapText="1"/>
    </xf>
    <xf numFmtId="0" fontId="6" fillId="0" borderId="3" xfId="0" applyNumberFormat="1" applyFont="1" applyBorder="1" applyAlignment="1">
      <alignment horizontal="left" wrapText="1"/>
    </xf>
    <xf numFmtId="1" fontId="6" fillId="0" borderId="2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" fontId="6" fillId="0" borderId="29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4" fontId="6" fillId="0" borderId="41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wrapText="1"/>
    </xf>
    <xf numFmtId="0" fontId="6" fillId="0" borderId="7" xfId="0" applyNumberFormat="1" applyFont="1" applyBorder="1" applyAlignment="1">
      <alignment horizontal="left" wrapText="1"/>
    </xf>
    <xf numFmtId="1" fontId="6" fillId="0" borderId="49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2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 vertical="top" wrapText="1"/>
    </xf>
    <xf numFmtId="0" fontId="6" fillId="0" borderId="2" xfId="0" applyNumberFormat="1" applyFont="1" applyBorder="1" applyAlignment="1">
      <alignment horizontal="left" vertical="center" wrapText="1"/>
    </xf>
    <xf numFmtId="1" fontId="7" fillId="0" borderId="24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right"/>
    </xf>
    <xf numFmtId="0" fontId="6" fillId="0" borderId="27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wrapText="1"/>
    </xf>
    <xf numFmtId="0" fontId="6" fillId="0" borderId="30" xfId="0" applyNumberFormat="1" applyFont="1" applyBorder="1" applyAlignment="1">
      <alignment horizontal="left" vertical="center" wrapText="1"/>
    </xf>
    <xf numFmtId="1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0" fontId="6" fillId="0" borderId="35" xfId="0" applyNumberFormat="1" applyFont="1" applyBorder="1" applyAlignment="1">
      <alignment horizontal="left" wrapText="1"/>
    </xf>
    <xf numFmtId="0" fontId="5" fillId="0" borderId="35" xfId="0" applyNumberFormat="1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/>
    </xf>
    <xf numFmtId="1" fontId="6" fillId="0" borderId="4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left" vertical="center" wrapText="1"/>
    </xf>
    <xf numFmtId="4" fontId="6" fillId="0" borderId="45" xfId="0" applyNumberFormat="1" applyFont="1" applyBorder="1" applyAlignment="1">
      <alignment horizontal="right"/>
    </xf>
    <xf numFmtId="165" fontId="6" fillId="0" borderId="46" xfId="0" applyNumberFormat="1" applyFont="1" applyBorder="1" applyAlignment="1">
      <alignment horizontal="right"/>
    </xf>
    <xf numFmtId="0" fontId="6" fillId="0" borderId="26" xfId="0" applyNumberFormat="1" applyFont="1" applyBorder="1" applyAlignment="1">
      <alignment horizontal="left" vertical="center" wrapText="1"/>
    </xf>
    <xf numFmtId="4" fontId="6" fillId="0" borderId="47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top" wrapText="1"/>
    </xf>
    <xf numFmtId="165" fontId="6" fillId="0" borderId="6" xfId="0" applyNumberFormat="1" applyFont="1" applyBorder="1" applyAlignment="1">
      <alignment horizontal="right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47" xfId="0" applyNumberFormat="1" applyFont="1" applyBorder="1" applyAlignment="1">
      <alignment horizontal="right"/>
    </xf>
    <xf numFmtId="3" fontId="6" fillId="0" borderId="38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50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49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3" fontId="6" fillId="0" borderId="39" xfId="0" applyNumberFormat="1" applyFont="1" applyBorder="1" applyAlignment="1">
      <alignment horizontal="right"/>
    </xf>
    <xf numFmtId="3" fontId="6" fillId="0" borderId="40" xfId="0" applyNumberFormat="1" applyFont="1" applyBorder="1" applyAlignment="1">
      <alignment horizontal="right"/>
    </xf>
    <xf numFmtId="3" fontId="6" fillId="0" borderId="44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4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45" xfId="0" applyNumberFormat="1" applyFont="1" applyBorder="1" applyAlignment="1">
      <alignment horizontal="right"/>
    </xf>
    <xf numFmtId="3" fontId="6" fillId="0" borderId="48" xfId="0" applyNumberFormat="1" applyFont="1" applyBorder="1" applyAlignment="1">
      <alignment horizontal="right"/>
    </xf>
    <xf numFmtId="3" fontId="6" fillId="0" borderId="4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F114"/>
  <sheetViews>
    <sheetView tabSelected="1" topLeftCell="B1" workbookViewId="0">
      <selection activeCell="AH100" sqref="AH100"/>
    </sheetView>
  </sheetViews>
  <sheetFormatPr defaultRowHeight="11.25" x14ac:dyDescent="0.2"/>
  <cols>
    <col min="1" max="1" width="1.1640625" style="5" customWidth="1"/>
    <col min="2" max="2" width="0.1640625" style="5" customWidth="1"/>
    <col min="3" max="3" width="2.1640625" style="5" customWidth="1"/>
    <col min="4" max="4" width="12.5" style="5" customWidth="1"/>
    <col min="5" max="5" width="0.33203125" style="5" customWidth="1"/>
    <col min="6" max="6" width="2.5" style="5" customWidth="1"/>
    <col min="7" max="7" width="4.1640625" style="5" customWidth="1"/>
    <col min="8" max="8" width="0.5" style="5" customWidth="1"/>
    <col min="9" max="9" width="1.83203125" style="5" customWidth="1"/>
    <col min="10" max="10" width="3" style="5" customWidth="1"/>
    <col min="11" max="11" width="1.33203125" style="5" customWidth="1"/>
    <col min="12" max="12" width="4.1640625" style="5" customWidth="1"/>
    <col min="13" max="13" width="1.6640625" style="5" customWidth="1"/>
    <col min="14" max="14" width="3.6640625" style="5" customWidth="1"/>
    <col min="15" max="15" width="3" style="5" customWidth="1"/>
    <col min="16" max="16" width="8.33203125" style="5" customWidth="1"/>
    <col min="17" max="17" width="8.5" style="5" customWidth="1"/>
    <col min="18" max="18" width="4" style="5" customWidth="1"/>
    <col min="19" max="19" width="5.1640625" style="5" customWidth="1"/>
    <col min="20" max="20" width="1" style="5" customWidth="1"/>
    <col min="21" max="21" width="1.33203125" style="5" customWidth="1"/>
    <col min="22" max="22" width="16.6640625" style="5" customWidth="1"/>
    <col min="23" max="23" width="0.6640625" style="5" customWidth="1"/>
    <col min="24" max="24" width="1.33203125" style="5" customWidth="1"/>
    <col min="25" max="25" width="10" style="5" customWidth="1"/>
    <col min="26" max="26" width="0.33203125" style="5" customWidth="1"/>
    <col min="27" max="27" width="5.33203125" style="5" customWidth="1"/>
    <col min="28" max="28" width="2.33203125" style="5" customWidth="1"/>
    <col min="29" max="30" width="3.6640625" style="5" customWidth="1"/>
    <col min="31" max="31" width="7.5" style="5" customWidth="1"/>
    <col min="32" max="32" width="1.1640625" style="5" customWidth="1"/>
    <col min="33" max="256" width="10.6640625" style="27" customWidth="1"/>
    <col min="257" max="16384" width="9.33203125" style="27"/>
  </cols>
  <sheetData>
    <row r="1" spans="1:32" s="5" customFormat="1" ht="5.0999999999999996" customHeight="1" x14ac:dyDescent="0.2">
      <c r="AF1" s="5" t="s">
        <v>0</v>
      </c>
    </row>
    <row r="2" spans="1:32" s="6" customFormat="1" ht="20.100000000000001" customHeight="1" x14ac:dyDescent="0.2">
      <c r="J2" s="137" t="s">
        <v>1</v>
      </c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1:32" s="5" customFormat="1" ht="15" customHeight="1" x14ac:dyDescent="0.2">
      <c r="I3" s="138" t="s">
        <v>2</v>
      </c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AA3" s="139"/>
      <c r="AB3" s="139"/>
      <c r="AC3" s="139"/>
      <c r="AD3" s="139"/>
      <c r="AE3" s="139"/>
      <c r="AF3" s="5" t="s">
        <v>0</v>
      </c>
    </row>
    <row r="4" spans="1:32" s="5" customFormat="1" ht="15" customHeight="1" x14ac:dyDescent="0.2">
      <c r="A4" s="5" t="s">
        <v>0</v>
      </c>
      <c r="R4" s="7"/>
      <c r="S4" s="7"/>
      <c r="T4" s="5" t="s">
        <v>0</v>
      </c>
      <c r="AF4" s="5" t="s">
        <v>0</v>
      </c>
    </row>
    <row r="5" spans="1:32" s="5" customFormat="1" ht="5.0999999999999996" customHeight="1" x14ac:dyDescent="0.2">
      <c r="AF5" s="5" t="s">
        <v>0</v>
      </c>
    </row>
    <row r="6" spans="1:32" s="5" customFormat="1" ht="13.5" customHeight="1" x14ac:dyDescent="0.2"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AA6" s="140" t="s">
        <v>3</v>
      </c>
      <c r="AB6" s="140"/>
      <c r="AC6" s="140"/>
      <c r="AD6" s="140"/>
      <c r="AE6" s="140"/>
      <c r="AF6" s="5" t="s">
        <v>0</v>
      </c>
    </row>
    <row r="7" spans="1:32" s="5" customFormat="1" ht="3.75" customHeight="1" x14ac:dyDescent="0.2">
      <c r="AA7" s="9"/>
      <c r="AB7" s="10"/>
      <c r="AC7" s="10"/>
      <c r="AD7" s="10"/>
      <c r="AE7" s="11"/>
    </row>
    <row r="8" spans="1:32" s="5" customFormat="1" ht="15.6" customHeight="1" x14ac:dyDescent="0.2">
      <c r="P8" s="12"/>
      <c r="Q8" s="12"/>
      <c r="R8" s="12"/>
      <c r="S8" s="12"/>
      <c r="T8" s="13"/>
      <c r="U8" s="13"/>
      <c r="V8" s="13"/>
      <c r="W8" s="13"/>
      <c r="X8" s="13"/>
      <c r="Y8" s="13"/>
      <c r="Z8" s="13" t="s">
        <v>4</v>
      </c>
      <c r="AA8" s="141">
        <v>710001</v>
      </c>
      <c r="AB8" s="141"/>
      <c r="AC8" s="141"/>
      <c r="AD8" s="141"/>
      <c r="AE8" s="141"/>
      <c r="AF8" s="5" t="s">
        <v>0</v>
      </c>
    </row>
    <row r="9" spans="1:32" s="5" customFormat="1" ht="20.85" customHeight="1" x14ac:dyDescent="0.2">
      <c r="X9" s="13"/>
      <c r="Y9" s="13"/>
      <c r="Z9" s="13" t="s">
        <v>5</v>
      </c>
      <c r="AA9" s="142" t="s">
        <v>6</v>
      </c>
      <c r="AB9" s="142"/>
      <c r="AC9" s="143" t="s">
        <v>7</v>
      </c>
      <c r="AD9" s="143"/>
      <c r="AE9" s="14" t="s">
        <v>8</v>
      </c>
    </row>
    <row r="10" spans="1:32" s="5" customFormat="1" ht="23.85" customHeight="1" x14ac:dyDescent="0.2">
      <c r="B10" s="15" t="s">
        <v>9</v>
      </c>
      <c r="C10" s="15"/>
      <c r="D10" s="15"/>
      <c r="E10" s="132" t="s">
        <v>10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"/>
      <c r="Y10" s="13"/>
      <c r="Z10" s="13" t="s">
        <v>11</v>
      </c>
      <c r="AA10" s="133" t="s">
        <v>12</v>
      </c>
      <c r="AB10" s="133"/>
      <c r="AC10" s="133"/>
      <c r="AD10" s="133"/>
      <c r="AE10" s="133"/>
    </row>
    <row r="11" spans="1:32" s="5" customFormat="1" ht="20.85" customHeight="1" x14ac:dyDescent="0.2">
      <c r="B11" s="134" t="s">
        <v>13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X11" s="13"/>
      <c r="Y11" s="13"/>
      <c r="Z11" s="13" t="s">
        <v>14</v>
      </c>
      <c r="AA11" s="133" t="s">
        <v>15</v>
      </c>
      <c r="AB11" s="133"/>
      <c r="AC11" s="133"/>
      <c r="AD11" s="133"/>
      <c r="AE11" s="133"/>
    </row>
    <row r="12" spans="1:32" s="5" customFormat="1" ht="24.4" customHeight="1" x14ac:dyDescent="0.2">
      <c r="B12" s="135" t="s">
        <v>16</v>
      </c>
      <c r="C12" s="135"/>
      <c r="D12" s="135"/>
      <c r="E12" s="135"/>
      <c r="F12" s="135"/>
      <c r="G12" s="135"/>
      <c r="H12" s="135"/>
      <c r="I12" s="132" t="s">
        <v>17</v>
      </c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6" t="s">
        <v>18</v>
      </c>
      <c r="Y12" s="136"/>
      <c r="Z12" s="136"/>
      <c r="AA12" s="133" t="s">
        <v>19</v>
      </c>
      <c r="AB12" s="133"/>
      <c r="AC12" s="133"/>
      <c r="AD12" s="133"/>
      <c r="AE12" s="133"/>
    </row>
    <row r="13" spans="1:32" s="5" customFormat="1" ht="12" customHeight="1" x14ac:dyDescent="0.2">
      <c r="B13" s="146" t="s">
        <v>20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AA13" s="142" t="s">
        <v>21</v>
      </c>
      <c r="AB13" s="142"/>
      <c r="AC13" s="142"/>
      <c r="AD13" s="147" t="s">
        <v>22</v>
      </c>
      <c r="AE13" s="147"/>
    </row>
    <row r="14" spans="1:32" s="5" customFormat="1" ht="23.85" customHeight="1" x14ac:dyDescent="0.2">
      <c r="B14" s="132" t="s">
        <v>23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6" t="s">
        <v>24</v>
      </c>
      <c r="O14" s="132" t="s">
        <v>25</v>
      </c>
      <c r="P14" s="132"/>
      <c r="Q14" s="132"/>
      <c r="R14" s="132"/>
      <c r="S14" s="132"/>
      <c r="T14" s="132"/>
      <c r="X14" s="13"/>
      <c r="Y14" s="13"/>
      <c r="Z14" s="13" t="s">
        <v>26</v>
      </c>
      <c r="AA14" s="142"/>
      <c r="AB14" s="142"/>
      <c r="AC14" s="142"/>
      <c r="AD14" s="147"/>
      <c r="AE14" s="147"/>
    </row>
    <row r="15" spans="1:32" s="5" customFormat="1" ht="15" customHeight="1" x14ac:dyDescent="0.2">
      <c r="B15" s="146" t="s">
        <v>27</v>
      </c>
      <c r="C15" s="146"/>
      <c r="D15" s="146"/>
      <c r="E15" s="146"/>
      <c r="F15" s="146"/>
      <c r="G15" s="146"/>
      <c r="H15" s="146"/>
      <c r="I15" s="146" t="s">
        <v>135</v>
      </c>
      <c r="J15" s="146"/>
      <c r="K15" s="146"/>
      <c r="L15" s="146"/>
      <c r="M15" s="146"/>
      <c r="N15" s="146"/>
      <c r="O15" s="146"/>
      <c r="P15" s="146"/>
      <c r="X15" s="13"/>
      <c r="Y15" s="13"/>
      <c r="Z15" s="13" t="s">
        <v>28</v>
      </c>
      <c r="AA15" s="148" t="s">
        <v>29</v>
      </c>
      <c r="AB15" s="148"/>
      <c r="AC15" s="148"/>
      <c r="AD15" s="148"/>
      <c r="AE15" s="148"/>
    </row>
    <row r="16" spans="1:32" s="5" customFormat="1" ht="15" customHeight="1" x14ac:dyDescent="0.2">
      <c r="B16" s="15" t="s">
        <v>30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2" s="5" customFormat="1" ht="12.6" customHeight="1" x14ac:dyDescent="0.2">
      <c r="B17" s="132" t="s">
        <v>31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AF17" s="5" t="s">
        <v>0</v>
      </c>
    </row>
    <row r="18" spans="1:32" s="5" customFormat="1" ht="27.75" customHeight="1" x14ac:dyDescent="0.2"/>
    <row r="19" spans="1:32" s="5" customFormat="1" ht="15.75" customHeight="1" x14ac:dyDescent="0.2"/>
    <row r="20" spans="1:32" s="5" customFormat="1" ht="3.6" customHeight="1" x14ac:dyDescent="0.2"/>
    <row r="21" spans="1:32" s="8" customFormat="1" ht="30.6" customHeight="1" x14ac:dyDescent="0.2">
      <c r="D21" s="144" t="s">
        <v>32</v>
      </c>
      <c r="E21" s="144"/>
      <c r="F21" s="145" t="s">
        <v>33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 t="s">
        <v>34</v>
      </c>
      <c r="T21" s="145"/>
      <c r="U21" s="145"/>
      <c r="V21" s="17" t="s">
        <v>35</v>
      </c>
      <c r="W21" s="144" t="s">
        <v>36</v>
      </c>
      <c r="X21" s="144"/>
      <c r="Y21" s="144"/>
      <c r="Z21" s="144"/>
      <c r="AA21" s="144"/>
      <c r="AB21" s="144" t="s">
        <v>37</v>
      </c>
      <c r="AC21" s="144"/>
      <c r="AD21" s="144"/>
      <c r="AE21" s="144"/>
      <c r="AF21" s="8" t="s">
        <v>0</v>
      </c>
    </row>
    <row r="22" spans="1:32" s="5" customFormat="1" ht="21.2" customHeight="1" x14ac:dyDescent="0.2">
      <c r="D22" s="18"/>
      <c r="E22" s="19"/>
      <c r="F22" s="153" t="s">
        <v>38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20"/>
      <c r="U22" s="21"/>
      <c r="V22" s="22"/>
      <c r="W22" s="23"/>
      <c r="X22" s="24"/>
      <c r="Y22" s="24"/>
      <c r="Z22" s="24"/>
      <c r="AA22" s="25"/>
      <c r="AB22" s="23"/>
      <c r="AC22" s="24"/>
      <c r="AD22" s="24"/>
      <c r="AE22" s="26"/>
    </row>
    <row r="23" spans="1:32" ht="13.35" customHeight="1" x14ac:dyDescent="0.2">
      <c r="A23" s="27"/>
      <c r="B23" s="27"/>
      <c r="C23" s="27"/>
      <c r="D23" s="20"/>
      <c r="E23" s="21"/>
      <c r="F23" s="131" t="s">
        <v>39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20"/>
      <c r="U23" s="21"/>
      <c r="V23" s="28"/>
      <c r="W23" s="20"/>
      <c r="AA23" s="21"/>
      <c r="AB23" s="20"/>
      <c r="AE23" s="29"/>
      <c r="AF23" s="27"/>
    </row>
    <row r="24" spans="1:32" ht="13.35" customHeight="1" x14ac:dyDescent="0.2">
      <c r="A24" s="27"/>
      <c r="B24" s="27"/>
      <c r="C24" s="27"/>
      <c r="D24" s="30"/>
      <c r="E24" s="31"/>
      <c r="F24" s="154" t="s">
        <v>40</v>
      </c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5">
        <v>1110</v>
      </c>
      <c r="T24" s="155"/>
      <c r="U24" s="155"/>
      <c r="V24" s="32">
        <v>0</v>
      </c>
      <c r="W24" s="149">
        <v>0</v>
      </c>
      <c r="X24" s="149"/>
      <c r="Y24" s="149"/>
      <c r="Z24" s="149"/>
      <c r="AA24" s="149"/>
      <c r="AB24" s="150">
        <v>0</v>
      </c>
      <c r="AC24" s="150"/>
      <c r="AD24" s="150"/>
      <c r="AE24" s="150"/>
      <c r="AF24" s="27"/>
    </row>
    <row r="25" spans="1:32" s="5" customFormat="1" ht="13.35" hidden="1" customHeight="1" x14ac:dyDescent="0.2">
      <c r="D25" s="30"/>
      <c r="E25" s="31"/>
      <c r="F25" s="33"/>
      <c r="G25" s="106" t="s">
        <v>41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18">
        <v>11101</v>
      </c>
      <c r="T25" s="118"/>
      <c r="U25" s="118"/>
      <c r="V25" s="32">
        <v>0</v>
      </c>
      <c r="W25" s="149">
        <v>0</v>
      </c>
      <c r="X25" s="149"/>
      <c r="Y25" s="149"/>
      <c r="Z25" s="149"/>
      <c r="AA25" s="149"/>
      <c r="AB25" s="150">
        <v>0</v>
      </c>
      <c r="AC25" s="150"/>
      <c r="AD25" s="150"/>
      <c r="AE25" s="150"/>
    </row>
    <row r="26" spans="1:32" s="5" customFormat="1" ht="13.35" hidden="1" customHeight="1" x14ac:dyDescent="0.2">
      <c r="D26" s="34"/>
      <c r="E26" s="35"/>
      <c r="F26" s="36"/>
      <c r="G26" s="98" t="s">
        <v>42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9">
        <v>11102</v>
      </c>
      <c r="T26" s="99"/>
      <c r="U26" s="99"/>
      <c r="V26" s="37">
        <v>0</v>
      </c>
      <c r="W26" s="151">
        <v>0</v>
      </c>
      <c r="X26" s="151"/>
      <c r="Y26" s="151"/>
      <c r="Z26" s="151"/>
      <c r="AA26" s="151"/>
      <c r="AB26" s="152">
        <v>0</v>
      </c>
      <c r="AC26" s="152"/>
      <c r="AD26" s="152"/>
      <c r="AE26" s="152"/>
    </row>
    <row r="27" spans="1:32" s="5" customFormat="1" ht="13.35" hidden="1" customHeight="1" x14ac:dyDescent="0.2">
      <c r="B27" s="38"/>
      <c r="C27" s="38"/>
      <c r="D27" s="30"/>
      <c r="E27" s="31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42"/>
      <c r="U27" s="43"/>
      <c r="V27" s="44" t="s">
        <v>43</v>
      </c>
      <c r="W27" s="156" t="s">
        <v>43</v>
      </c>
      <c r="X27" s="156"/>
      <c r="Y27" s="156"/>
      <c r="Z27" s="156"/>
      <c r="AA27" s="156"/>
      <c r="AB27" s="157" t="s">
        <v>43</v>
      </c>
      <c r="AC27" s="157"/>
      <c r="AD27" s="157"/>
      <c r="AE27" s="157"/>
    </row>
    <row r="28" spans="1:32" ht="13.35" customHeight="1" x14ac:dyDescent="0.2">
      <c r="A28" s="27"/>
      <c r="B28" s="27"/>
      <c r="C28" s="27"/>
      <c r="D28" s="34"/>
      <c r="E28" s="35"/>
      <c r="F28" s="158" t="s">
        <v>44</v>
      </c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99">
        <v>1120</v>
      </c>
      <c r="T28" s="99"/>
      <c r="U28" s="99"/>
      <c r="V28" s="37">
        <v>0</v>
      </c>
      <c r="W28" s="151">
        <v>0</v>
      </c>
      <c r="X28" s="151"/>
      <c r="Y28" s="151"/>
      <c r="Z28" s="151"/>
      <c r="AA28" s="151"/>
      <c r="AB28" s="152">
        <v>0</v>
      </c>
      <c r="AC28" s="152"/>
      <c r="AD28" s="152"/>
      <c r="AE28" s="152"/>
      <c r="AF28" s="27"/>
    </row>
    <row r="29" spans="1:32" s="5" customFormat="1" ht="37.35" hidden="1" customHeight="1" x14ac:dyDescent="0.2">
      <c r="D29" s="30"/>
      <c r="E29" s="31"/>
      <c r="F29" s="33"/>
      <c r="G29" s="106" t="s">
        <v>45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18">
        <v>11201</v>
      </c>
      <c r="T29" s="118"/>
      <c r="U29" s="118"/>
      <c r="V29" s="32">
        <v>0</v>
      </c>
      <c r="W29" s="149">
        <v>0</v>
      </c>
      <c r="X29" s="149"/>
      <c r="Y29" s="149"/>
      <c r="Z29" s="149"/>
      <c r="AA29" s="149"/>
      <c r="AB29" s="150">
        <v>0</v>
      </c>
      <c r="AC29" s="150"/>
      <c r="AD29" s="150"/>
      <c r="AE29" s="150"/>
    </row>
    <row r="30" spans="1:32" s="5" customFormat="1" ht="37.35" hidden="1" customHeight="1" x14ac:dyDescent="0.2">
      <c r="D30" s="34"/>
      <c r="E30" s="35"/>
      <c r="F30" s="36"/>
      <c r="G30" s="98" t="s">
        <v>46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9">
        <v>11202</v>
      </c>
      <c r="T30" s="99"/>
      <c r="U30" s="99"/>
      <c r="V30" s="37">
        <v>0</v>
      </c>
      <c r="W30" s="151">
        <v>0</v>
      </c>
      <c r="X30" s="151"/>
      <c r="Y30" s="151"/>
      <c r="Z30" s="151"/>
      <c r="AA30" s="151"/>
      <c r="AB30" s="152">
        <v>0</v>
      </c>
      <c r="AC30" s="152"/>
      <c r="AD30" s="152"/>
      <c r="AE30" s="152"/>
    </row>
    <row r="31" spans="1:32" s="5" customFormat="1" ht="13.35" hidden="1" customHeight="1" x14ac:dyDescent="0.2">
      <c r="B31" s="38"/>
      <c r="C31" s="38"/>
      <c r="D31" s="30"/>
      <c r="E31" s="31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42"/>
      <c r="U31" s="43"/>
      <c r="V31" s="44" t="s">
        <v>43</v>
      </c>
      <c r="W31" s="156" t="s">
        <v>43</v>
      </c>
      <c r="X31" s="156"/>
      <c r="Y31" s="156"/>
      <c r="Z31" s="156"/>
      <c r="AA31" s="156"/>
      <c r="AB31" s="157" t="s">
        <v>43</v>
      </c>
      <c r="AC31" s="157"/>
      <c r="AD31" s="157"/>
      <c r="AE31" s="157"/>
    </row>
    <row r="32" spans="1:32" ht="13.35" customHeight="1" x14ac:dyDescent="0.2">
      <c r="A32" s="27"/>
      <c r="B32" s="27"/>
      <c r="C32" s="27"/>
      <c r="D32" s="34"/>
      <c r="E32" s="35"/>
      <c r="F32" s="158" t="s">
        <v>47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99">
        <v>1130</v>
      </c>
      <c r="T32" s="99"/>
      <c r="U32" s="99"/>
      <c r="V32" s="37">
        <v>0</v>
      </c>
      <c r="W32" s="151">
        <v>0</v>
      </c>
      <c r="X32" s="151"/>
      <c r="Y32" s="151"/>
      <c r="Z32" s="151"/>
      <c r="AA32" s="151"/>
      <c r="AB32" s="152">
        <v>0</v>
      </c>
      <c r="AC32" s="152"/>
      <c r="AD32" s="152"/>
      <c r="AE32" s="152"/>
      <c r="AF32" s="27"/>
    </row>
    <row r="33" spans="2:31" s="5" customFormat="1" ht="13.35" hidden="1" customHeight="1" x14ac:dyDescent="0.2">
      <c r="B33" s="38"/>
      <c r="C33" s="38"/>
      <c r="D33" s="30"/>
      <c r="E33" s="31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42"/>
      <c r="U33" s="43"/>
      <c r="V33" s="44" t="s">
        <v>43</v>
      </c>
      <c r="W33" s="156" t="s">
        <v>43</v>
      </c>
      <c r="X33" s="156"/>
      <c r="Y33" s="156"/>
      <c r="Z33" s="156"/>
      <c r="AA33" s="156"/>
      <c r="AB33" s="157" t="s">
        <v>43</v>
      </c>
      <c r="AC33" s="157"/>
      <c r="AD33" s="157"/>
      <c r="AE33" s="157"/>
    </row>
    <row r="34" spans="2:31" s="27" customFormat="1" ht="13.35" customHeight="1" x14ac:dyDescent="0.2">
      <c r="D34" s="34"/>
      <c r="E34" s="35"/>
      <c r="F34" s="158" t="s">
        <v>48</v>
      </c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99">
        <v>1140</v>
      </c>
      <c r="T34" s="99"/>
      <c r="U34" s="99"/>
      <c r="V34" s="37">
        <v>0</v>
      </c>
      <c r="W34" s="151">
        <v>0</v>
      </c>
      <c r="X34" s="151"/>
      <c r="Y34" s="151"/>
      <c r="Z34" s="151"/>
      <c r="AA34" s="151"/>
      <c r="AB34" s="152">
        <v>0</v>
      </c>
      <c r="AC34" s="152"/>
      <c r="AD34" s="152"/>
      <c r="AE34" s="152"/>
    </row>
    <row r="35" spans="2:31" s="5" customFormat="1" ht="13.35" hidden="1" customHeight="1" x14ac:dyDescent="0.2">
      <c r="B35" s="38"/>
      <c r="C35" s="38"/>
      <c r="D35" s="30"/>
      <c r="E35" s="31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42"/>
      <c r="U35" s="43"/>
      <c r="V35" s="44" t="s">
        <v>43</v>
      </c>
      <c r="W35" s="156" t="s">
        <v>43</v>
      </c>
      <c r="X35" s="156"/>
      <c r="Y35" s="156"/>
      <c r="Z35" s="156"/>
      <c r="AA35" s="156"/>
      <c r="AB35" s="157" t="s">
        <v>43</v>
      </c>
      <c r="AC35" s="157"/>
      <c r="AD35" s="157"/>
      <c r="AE35" s="157"/>
    </row>
    <row r="36" spans="2:31" s="27" customFormat="1" ht="13.35" customHeight="1" x14ac:dyDescent="0.2">
      <c r="D36" s="34"/>
      <c r="E36" s="35"/>
      <c r="F36" s="158" t="s">
        <v>49</v>
      </c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99">
        <v>1150</v>
      </c>
      <c r="T36" s="99"/>
      <c r="U36" s="99"/>
      <c r="V36" s="199">
        <f>7380116.49/1000</f>
        <v>7380.1164900000003</v>
      </c>
      <c r="W36" s="191">
        <f>27206025.83/1000</f>
        <v>27206.025829999999</v>
      </c>
      <c r="X36" s="191"/>
      <c r="Y36" s="191"/>
      <c r="Z36" s="191"/>
      <c r="AA36" s="191"/>
      <c r="AB36" s="185">
        <f>24630335.44/1000</f>
        <v>24630.335440000003</v>
      </c>
      <c r="AC36" s="185"/>
      <c r="AD36" s="185"/>
      <c r="AE36" s="185"/>
    </row>
    <row r="37" spans="2:31" s="5" customFormat="1" ht="13.35" hidden="1" customHeight="1" x14ac:dyDescent="0.2">
      <c r="D37" s="30"/>
      <c r="E37" s="31"/>
      <c r="F37" s="33"/>
      <c r="G37" s="106" t="s">
        <v>50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18">
        <v>11501</v>
      </c>
      <c r="T37" s="118"/>
      <c r="U37" s="118"/>
      <c r="V37" s="32">
        <v>0</v>
      </c>
      <c r="W37" s="149">
        <v>0</v>
      </c>
      <c r="X37" s="149"/>
      <c r="Y37" s="149"/>
      <c r="Z37" s="149"/>
      <c r="AA37" s="149"/>
      <c r="AB37" s="150">
        <v>0</v>
      </c>
      <c r="AC37" s="150"/>
      <c r="AD37" s="150"/>
      <c r="AE37" s="150"/>
    </row>
    <row r="38" spans="2:31" s="5" customFormat="1" ht="37.35" hidden="1" customHeight="1" x14ac:dyDescent="0.2">
      <c r="D38" s="34"/>
      <c r="E38" s="35"/>
      <c r="F38" s="46"/>
      <c r="G38" s="159" t="s">
        <v>51</v>
      </c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99">
        <v>11502</v>
      </c>
      <c r="T38" s="99"/>
      <c r="U38" s="99"/>
      <c r="V38" s="37">
        <v>0</v>
      </c>
      <c r="W38" s="151">
        <v>0</v>
      </c>
      <c r="X38" s="151"/>
      <c r="Y38" s="151"/>
      <c r="Z38" s="151"/>
      <c r="AA38" s="151"/>
      <c r="AB38" s="152">
        <v>0</v>
      </c>
      <c r="AC38" s="152"/>
      <c r="AD38" s="152"/>
      <c r="AE38" s="152"/>
    </row>
    <row r="39" spans="2:31" s="5" customFormat="1" ht="13.35" hidden="1" customHeight="1" x14ac:dyDescent="0.2">
      <c r="D39" s="34"/>
      <c r="E39" s="35"/>
      <c r="F39" s="36"/>
      <c r="G39" s="98" t="s">
        <v>52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9">
        <v>11503</v>
      </c>
      <c r="T39" s="99"/>
      <c r="U39" s="99"/>
      <c r="V39" s="37">
        <v>0</v>
      </c>
      <c r="W39" s="151">
        <v>0</v>
      </c>
      <c r="X39" s="151"/>
      <c r="Y39" s="151"/>
      <c r="Z39" s="151"/>
      <c r="AA39" s="151"/>
      <c r="AB39" s="152">
        <v>0</v>
      </c>
      <c r="AC39" s="152"/>
      <c r="AD39" s="152"/>
      <c r="AE39" s="152"/>
    </row>
    <row r="40" spans="2:31" s="5" customFormat="1" ht="13.35" hidden="1" customHeight="1" x14ac:dyDescent="0.2">
      <c r="D40" s="34"/>
      <c r="E40" s="35"/>
      <c r="F40" s="36"/>
      <c r="G40" s="98" t="s">
        <v>53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9">
        <v>11504</v>
      </c>
      <c r="T40" s="99"/>
      <c r="U40" s="99"/>
      <c r="V40" s="37">
        <v>0</v>
      </c>
      <c r="W40" s="151">
        <v>0</v>
      </c>
      <c r="X40" s="151"/>
      <c r="Y40" s="151"/>
      <c r="Z40" s="151"/>
      <c r="AA40" s="151"/>
      <c r="AB40" s="152">
        <v>0</v>
      </c>
      <c r="AC40" s="152"/>
      <c r="AD40" s="152"/>
      <c r="AE40" s="152"/>
    </row>
    <row r="41" spans="2:31" s="5" customFormat="1" ht="25.35" hidden="1" customHeight="1" x14ac:dyDescent="0.2">
      <c r="D41" s="34"/>
      <c r="E41" s="35"/>
      <c r="F41" s="36"/>
      <c r="G41" s="98" t="s">
        <v>54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9">
        <v>11505</v>
      </c>
      <c r="T41" s="99"/>
      <c r="U41" s="99"/>
      <c r="V41" s="37">
        <v>0</v>
      </c>
      <c r="W41" s="151">
        <v>0</v>
      </c>
      <c r="X41" s="151"/>
      <c r="Y41" s="151"/>
      <c r="Z41" s="151"/>
      <c r="AA41" s="151"/>
      <c r="AB41" s="152">
        <v>0</v>
      </c>
      <c r="AC41" s="152"/>
      <c r="AD41" s="152"/>
      <c r="AE41" s="152"/>
    </row>
    <row r="42" spans="2:31" s="5" customFormat="1" ht="25.35" hidden="1" customHeight="1" x14ac:dyDescent="0.2">
      <c r="D42" s="34"/>
      <c r="E42" s="35"/>
      <c r="F42" s="36"/>
      <c r="G42" s="98" t="s">
        <v>55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9">
        <v>11506</v>
      </c>
      <c r="T42" s="99"/>
      <c r="U42" s="99"/>
      <c r="V42" s="37">
        <v>0</v>
      </c>
      <c r="W42" s="151">
        <v>0</v>
      </c>
      <c r="X42" s="151"/>
      <c r="Y42" s="151"/>
      <c r="Z42" s="151"/>
      <c r="AA42" s="151"/>
      <c r="AB42" s="152">
        <v>0</v>
      </c>
      <c r="AC42" s="152"/>
      <c r="AD42" s="152"/>
      <c r="AE42" s="152"/>
    </row>
    <row r="43" spans="2:31" s="5" customFormat="1" ht="13.35" hidden="1" customHeight="1" x14ac:dyDescent="0.2">
      <c r="D43" s="34"/>
      <c r="E43" s="35"/>
      <c r="F43" s="36"/>
      <c r="G43" s="98" t="s">
        <v>56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9">
        <v>11507</v>
      </c>
      <c r="T43" s="99"/>
      <c r="U43" s="99"/>
      <c r="V43" s="37">
        <v>0</v>
      </c>
      <c r="W43" s="151">
        <v>0</v>
      </c>
      <c r="X43" s="151"/>
      <c r="Y43" s="151"/>
      <c r="Z43" s="151"/>
      <c r="AA43" s="151"/>
      <c r="AB43" s="152">
        <v>0</v>
      </c>
      <c r="AC43" s="152"/>
      <c r="AD43" s="152"/>
      <c r="AE43" s="152"/>
    </row>
    <row r="44" spans="2:31" s="5" customFormat="1" ht="13.35" hidden="1" customHeight="1" x14ac:dyDescent="0.2">
      <c r="D44" s="34"/>
      <c r="E44" s="35"/>
      <c r="F44" s="36"/>
      <c r="G44" s="98" t="s">
        <v>57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9">
        <v>11508</v>
      </c>
      <c r="T44" s="99"/>
      <c r="U44" s="99"/>
      <c r="V44" s="37">
        <v>0</v>
      </c>
      <c r="W44" s="151">
        <v>0</v>
      </c>
      <c r="X44" s="151"/>
      <c r="Y44" s="151"/>
      <c r="Z44" s="151"/>
      <c r="AA44" s="151"/>
      <c r="AB44" s="152">
        <v>0</v>
      </c>
      <c r="AC44" s="152"/>
      <c r="AD44" s="152"/>
      <c r="AE44" s="152"/>
    </row>
    <row r="45" spans="2:31" s="5" customFormat="1" ht="13.35" hidden="1" customHeight="1" x14ac:dyDescent="0.2">
      <c r="D45" s="34"/>
      <c r="E45" s="35"/>
      <c r="F45" s="36"/>
      <c r="G45" s="98" t="s">
        <v>58</v>
      </c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9">
        <v>11509</v>
      </c>
      <c r="T45" s="99"/>
      <c r="U45" s="99"/>
      <c r="V45" s="37">
        <v>0</v>
      </c>
      <c r="W45" s="151">
        <v>0</v>
      </c>
      <c r="X45" s="151"/>
      <c r="Y45" s="151"/>
      <c r="Z45" s="151"/>
      <c r="AA45" s="151"/>
      <c r="AB45" s="152">
        <v>0</v>
      </c>
      <c r="AC45" s="152"/>
      <c r="AD45" s="152"/>
      <c r="AE45" s="152"/>
    </row>
    <row r="46" spans="2:31" s="5" customFormat="1" ht="13.35" hidden="1" customHeight="1" x14ac:dyDescent="0.2">
      <c r="B46" s="38"/>
      <c r="C46" s="38"/>
      <c r="D46" s="30"/>
      <c r="E46" s="31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42"/>
      <c r="U46" s="43"/>
      <c r="V46" s="44" t="s">
        <v>43</v>
      </c>
      <c r="W46" s="156" t="s">
        <v>43</v>
      </c>
      <c r="X46" s="156"/>
      <c r="Y46" s="156"/>
      <c r="Z46" s="156"/>
      <c r="AA46" s="156"/>
      <c r="AB46" s="157" t="s">
        <v>43</v>
      </c>
      <c r="AC46" s="157"/>
      <c r="AD46" s="157"/>
      <c r="AE46" s="157"/>
    </row>
    <row r="47" spans="2:31" s="27" customFormat="1" ht="25.9" customHeight="1" x14ac:dyDescent="0.2">
      <c r="D47" s="34"/>
      <c r="E47" s="35"/>
      <c r="F47" s="158" t="s">
        <v>59</v>
      </c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99">
        <v>1160</v>
      </c>
      <c r="T47" s="99"/>
      <c r="U47" s="99"/>
      <c r="V47" s="37">
        <v>0</v>
      </c>
      <c r="W47" s="151">
        <v>0</v>
      </c>
      <c r="X47" s="151"/>
      <c r="Y47" s="151"/>
      <c r="Z47" s="151"/>
      <c r="AA47" s="151"/>
      <c r="AB47" s="152">
        <v>0</v>
      </c>
      <c r="AC47" s="152"/>
      <c r="AD47" s="152"/>
      <c r="AE47" s="152"/>
    </row>
    <row r="48" spans="2:31" s="5" customFormat="1" ht="13.35" hidden="1" customHeight="1" x14ac:dyDescent="0.2">
      <c r="D48" s="30"/>
      <c r="E48" s="31"/>
      <c r="F48" s="33"/>
      <c r="G48" s="106" t="s">
        <v>60</v>
      </c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18">
        <v>11601</v>
      </c>
      <c r="T48" s="118"/>
      <c r="U48" s="118"/>
      <c r="V48" s="32">
        <v>0</v>
      </c>
      <c r="W48" s="149">
        <v>0</v>
      </c>
      <c r="X48" s="149"/>
      <c r="Y48" s="149"/>
      <c r="Z48" s="149"/>
      <c r="AA48" s="149"/>
      <c r="AB48" s="150">
        <v>0</v>
      </c>
      <c r="AC48" s="150"/>
      <c r="AD48" s="150"/>
      <c r="AE48" s="150"/>
    </row>
    <row r="49" spans="2:31" s="5" customFormat="1" ht="25.35" hidden="1" customHeight="1" x14ac:dyDescent="0.2">
      <c r="D49" s="34"/>
      <c r="E49" s="35"/>
      <c r="F49" s="36"/>
      <c r="G49" s="98" t="s">
        <v>61</v>
      </c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9">
        <v>11602</v>
      </c>
      <c r="T49" s="99"/>
      <c r="U49" s="99"/>
      <c r="V49" s="37">
        <v>0</v>
      </c>
      <c r="W49" s="151">
        <v>0</v>
      </c>
      <c r="X49" s="151"/>
      <c r="Y49" s="151"/>
      <c r="Z49" s="151"/>
      <c r="AA49" s="151"/>
      <c r="AB49" s="152">
        <v>0</v>
      </c>
      <c r="AC49" s="152"/>
      <c r="AD49" s="152"/>
      <c r="AE49" s="152"/>
    </row>
    <row r="50" spans="2:31" s="5" customFormat="1" ht="25.35" hidden="1" customHeight="1" x14ac:dyDescent="0.2">
      <c r="D50" s="34"/>
      <c r="E50" s="35"/>
      <c r="F50" s="36"/>
      <c r="G50" s="98" t="s">
        <v>62</v>
      </c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9">
        <v>11603</v>
      </c>
      <c r="T50" s="99"/>
      <c r="U50" s="99"/>
      <c r="V50" s="37">
        <v>0</v>
      </c>
      <c r="W50" s="151">
        <v>0</v>
      </c>
      <c r="X50" s="151"/>
      <c r="Y50" s="151"/>
      <c r="Z50" s="151"/>
      <c r="AA50" s="151"/>
      <c r="AB50" s="152">
        <v>0</v>
      </c>
      <c r="AC50" s="152"/>
      <c r="AD50" s="152"/>
      <c r="AE50" s="152"/>
    </row>
    <row r="51" spans="2:31" s="5" customFormat="1" ht="13.35" hidden="1" customHeight="1" x14ac:dyDescent="0.2">
      <c r="D51" s="34"/>
      <c r="E51" s="35"/>
      <c r="F51" s="36"/>
      <c r="G51" s="98" t="s">
        <v>63</v>
      </c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9">
        <v>11604</v>
      </c>
      <c r="T51" s="99"/>
      <c r="U51" s="99"/>
      <c r="V51" s="37">
        <v>0</v>
      </c>
      <c r="W51" s="151">
        <v>0</v>
      </c>
      <c r="X51" s="151"/>
      <c r="Y51" s="151"/>
      <c r="Z51" s="151"/>
      <c r="AA51" s="151"/>
      <c r="AB51" s="152">
        <v>0</v>
      </c>
      <c r="AC51" s="152"/>
      <c r="AD51" s="152"/>
      <c r="AE51" s="152"/>
    </row>
    <row r="52" spans="2:31" s="5" customFormat="1" ht="13.35" hidden="1" customHeight="1" x14ac:dyDescent="0.2">
      <c r="B52" s="38"/>
      <c r="C52" s="38"/>
      <c r="D52" s="30"/>
      <c r="E52" s="31"/>
      <c r="F52" s="39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42"/>
      <c r="U52" s="43"/>
      <c r="V52" s="44" t="s">
        <v>43</v>
      </c>
      <c r="W52" s="156" t="s">
        <v>43</v>
      </c>
      <c r="X52" s="156"/>
      <c r="Y52" s="156"/>
      <c r="Z52" s="156"/>
      <c r="AA52" s="156"/>
      <c r="AB52" s="157" t="s">
        <v>43</v>
      </c>
      <c r="AC52" s="157"/>
      <c r="AD52" s="157"/>
      <c r="AE52" s="157"/>
    </row>
    <row r="53" spans="2:31" s="27" customFormat="1" ht="13.35" customHeight="1" x14ac:dyDescent="0.2">
      <c r="D53" s="34"/>
      <c r="E53" s="35"/>
      <c r="F53" s="158" t="s">
        <v>64</v>
      </c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99">
        <v>1170</v>
      </c>
      <c r="T53" s="99"/>
      <c r="U53" s="99"/>
      <c r="V53" s="37">
        <v>0</v>
      </c>
      <c r="W53" s="151">
        <v>0</v>
      </c>
      <c r="X53" s="151"/>
      <c r="Y53" s="151"/>
      <c r="Z53" s="151"/>
      <c r="AA53" s="151"/>
      <c r="AB53" s="152">
        <v>0</v>
      </c>
      <c r="AC53" s="152"/>
      <c r="AD53" s="152"/>
      <c r="AE53" s="152"/>
    </row>
    <row r="54" spans="2:31" s="5" customFormat="1" ht="13.35" hidden="1" customHeight="1" x14ac:dyDescent="0.2">
      <c r="D54" s="30"/>
      <c r="E54" s="31"/>
      <c r="F54" s="33"/>
      <c r="G54" s="106" t="s">
        <v>65</v>
      </c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18">
        <v>11701</v>
      </c>
      <c r="T54" s="118"/>
      <c r="U54" s="118"/>
      <c r="V54" s="32">
        <v>0</v>
      </c>
      <c r="W54" s="149">
        <v>0</v>
      </c>
      <c r="X54" s="149"/>
      <c r="Y54" s="149"/>
      <c r="Z54" s="149"/>
      <c r="AA54" s="149"/>
      <c r="AB54" s="150">
        <v>0</v>
      </c>
      <c r="AC54" s="150"/>
      <c r="AD54" s="150"/>
      <c r="AE54" s="150"/>
    </row>
    <row r="55" spans="2:31" s="5" customFormat="1" ht="13.35" hidden="1" customHeight="1" x14ac:dyDescent="0.2">
      <c r="B55" s="38"/>
      <c r="C55" s="38"/>
      <c r="D55" s="30"/>
      <c r="E55" s="31"/>
      <c r="F55" s="39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42"/>
      <c r="U55" s="43"/>
      <c r="V55" s="44" t="s">
        <v>43</v>
      </c>
      <c r="W55" s="156" t="s">
        <v>43</v>
      </c>
      <c r="X55" s="156"/>
      <c r="Y55" s="156"/>
      <c r="Z55" s="156"/>
      <c r="AA55" s="156"/>
      <c r="AB55" s="157" t="s">
        <v>43</v>
      </c>
      <c r="AC55" s="157"/>
      <c r="AD55" s="157"/>
      <c r="AE55" s="157"/>
    </row>
    <row r="56" spans="2:31" s="27" customFormat="1" ht="13.35" customHeight="1" x14ac:dyDescent="0.2">
      <c r="D56" s="34"/>
      <c r="E56" s="35"/>
      <c r="F56" s="158" t="s">
        <v>66</v>
      </c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99">
        <v>1180</v>
      </c>
      <c r="T56" s="99"/>
      <c r="U56" s="99"/>
      <c r="V56" s="37">
        <v>0</v>
      </c>
      <c r="W56" s="151">
        <v>0</v>
      </c>
      <c r="X56" s="151"/>
      <c r="Y56" s="151"/>
      <c r="Z56" s="151"/>
      <c r="AA56" s="151"/>
      <c r="AB56" s="152">
        <v>0</v>
      </c>
      <c r="AC56" s="152"/>
      <c r="AD56" s="152"/>
      <c r="AE56" s="152"/>
    </row>
    <row r="57" spans="2:31" s="5" customFormat="1" ht="13.35" hidden="1" customHeight="1" x14ac:dyDescent="0.2">
      <c r="B57" s="38"/>
      <c r="C57" s="38"/>
      <c r="D57" s="30"/>
      <c r="E57" s="31"/>
      <c r="F57" s="39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2"/>
      <c r="U57" s="43"/>
      <c r="V57" s="44" t="s">
        <v>43</v>
      </c>
      <c r="W57" s="156" t="s">
        <v>43</v>
      </c>
      <c r="X57" s="156"/>
      <c r="Y57" s="156"/>
      <c r="Z57" s="156"/>
      <c r="AA57" s="156"/>
      <c r="AB57" s="157" t="s">
        <v>43</v>
      </c>
      <c r="AC57" s="157"/>
      <c r="AD57" s="157"/>
      <c r="AE57" s="157"/>
    </row>
    <row r="58" spans="2:31" s="27" customFormat="1" ht="13.35" customHeight="1" thickBot="1" x14ac:dyDescent="0.25">
      <c r="D58" s="34"/>
      <c r="E58" s="35"/>
      <c r="F58" s="158" t="s">
        <v>67</v>
      </c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99">
        <v>1190</v>
      </c>
      <c r="T58" s="99"/>
      <c r="U58" s="99"/>
      <c r="V58" s="199">
        <f>130666.64/1000</f>
        <v>130.66664</v>
      </c>
      <c r="W58" s="191">
        <f>228666.62/1000</f>
        <v>228.66661999999999</v>
      </c>
      <c r="X58" s="191"/>
      <c r="Y58" s="191"/>
      <c r="Z58" s="191"/>
      <c r="AA58" s="191"/>
      <c r="AB58" s="185">
        <f>326666.6/1000</f>
        <v>326.66659999999996</v>
      </c>
      <c r="AC58" s="185"/>
      <c r="AD58" s="185"/>
      <c r="AE58" s="185"/>
    </row>
    <row r="59" spans="2:31" s="5" customFormat="1" ht="25.35" hidden="1" customHeight="1" x14ac:dyDescent="0.2">
      <c r="D59" s="30"/>
      <c r="E59" s="31"/>
      <c r="F59" s="33"/>
      <c r="G59" s="106" t="s">
        <v>68</v>
      </c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18">
        <v>11901</v>
      </c>
      <c r="T59" s="118"/>
      <c r="U59" s="118"/>
      <c r="V59" s="32">
        <v>0</v>
      </c>
      <c r="W59" s="149">
        <v>0</v>
      </c>
      <c r="X59" s="149"/>
      <c r="Y59" s="149"/>
      <c r="Z59" s="149"/>
      <c r="AA59" s="149"/>
      <c r="AB59" s="150">
        <v>0</v>
      </c>
      <c r="AC59" s="150"/>
      <c r="AD59" s="150"/>
      <c r="AE59" s="150"/>
    </row>
    <row r="60" spans="2:31" s="5" customFormat="1" ht="13.35" hidden="1" customHeight="1" x14ac:dyDescent="0.2">
      <c r="D60" s="34"/>
      <c r="E60" s="35"/>
      <c r="F60" s="36"/>
      <c r="G60" s="98" t="s">
        <v>69</v>
      </c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9">
        <v>11902</v>
      </c>
      <c r="T60" s="99"/>
      <c r="U60" s="99"/>
      <c r="V60" s="37">
        <v>0</v>
      </c>
      <c r="W60" s="151">
        <v>0</v>
      </c>
      <c r="X60" s="151"/>
      <c r="Y60" s="151"/>
      <c r="Z60" s="151"/>
      <c r="AA60" s="151"/>
      <c r="AB60" s="152">
        <v>0</v>
      </c>
      <c r="AC60" s="152"/>
      <c r="AD60" s="152"/>
      <c r="AE60" s="152"/>
    </row>
    <row r="61" spans="2:31" s="5" customFormat="1" ht="13.35" hidden="1" customHeight="1" x14ac:dyDescent="0.2">
      <c r="D61" s="34"/>
      <c r="E61" s="35"/>
      <c r="F61" s="36"/>
      <c r="G61" s="98" t="s">
        <v>57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9">
        <v>11903</v>
      </c>
      <c r="T61" s="99"/>
      <c r="U61" s="99"/>
      <c r="V61" s="37">
        <v>0</v>
      </c>
      <c r="W61" s="151">
        <v>0</v>
      </c>
      <c r="X61" s="151"/>
      <c r="Y61" s="151"/>
      <c r="Z61" s="151"/>
      <c r="AA61" s="151"/>
      <c r="AB61" s="152">
        <v>0</v>
      </c>
      <c r="AC61" s="152"/>
      <c r="AD61" s="152"/>
      <c r="AE61" s="152"/>
    </row>
    <row r="62" spans="2:31" s="5" customFormat="1" ht="13.35" hidden="1" customHeight="1" x14ac:dyDescent="0.2">
      <c r="B62" s="38"/>
      <c r="C62" s="38"/>
      <c r="D62" s="30"/>
      <c r="E62" s="31"/>
      <c r="F62" s="39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1"/>
      <c r="T62" s="42"/>
      <c r="U62" s="43"/>
      <c r="V62" s="44" t="s">
        <v>43</v>
      </c>
      <c r="W62" s="156" t="s">
        <v>43</v>
      </c>
      <c r="X62" s="156"/>
      <c r="Y62" s="156"/>
      <c r="Z62" s="156"/>
      <c r="AA62" s="156"/>
      <c r="AB62" s="157" t="s">
        <v>43</v>
      </c>
      <c r="AC62" s="157"/>
      <c r="AD62" s="157"/>
      <c r="AE62" s="157"/>
    </row>
    <row r="63" spans="2:31" s="27" customFormat="1" ht="13.35" customHeight="1" thickBot="1" x14ac:dyDescent="0.25">
      <c r="D63" s="47"/>
      <c r="E63" s="48"/>
      <c r="F63" s="160" t="s">
        <v>70</v>
      </c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>
        <v>1100</v>
      </c>
      <c r="T63" s="161"/>
      <c r="U63" s="161"/>
      <c r="V63" s="200">
        <f>7510783.13/1000</f>
        <v>7510.7831299999998</v>
      </c>
      <c r="W63" s="201">
        <f>27434692.45/1000</f>
        <v>27434.692449999999</v>
      </c>
      <c r="X63" s="201"/>
      <c r="Y63" s="201"/>
      <c r="Z63" s="201"/>
      <c r="AA63" s="201"/>
      <c r="AB63" s="193">
        <f>24957002.04/1000</f>
        <v>24957.002039999999</v>
      </c>
      <c r="AC63" s="193"/>
      <c r="AD63" s="193"/>
      <c r="AE63" s="193"/>
    </row>
    <row r="64" spans="2:31" s="27" customFormat="1" ht="13.35" customHeight="1" x14ac:dyDescent="0.2">
      <c r="D64" s="49"/>
      <c r="E64" s="50"/>
      <c r="F64" s="123" t="s">
        <v>71</v>
      </c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51"/>
      <c r="T64" s="52"/>
      <c r="U64" s="53"/>
      <c r="V64" s="54"/>
      <c r="W64" s="55"/>
      <c r="X64" s="56"/>
      <c r="Y64" s="56"/>
      <c r="Z64" s="56"/>
      <c r="AA64" s="57"/>
      <c r="AB64" s="55"/>
      <c r="AC64" s="56"/>
      <c r="AD64" s="56"/>
      <c r="AE64" s="58"/>
    </row>
    <row r="65" spans="1:32" ht="13.35" customHeight="1" x14ac:dyDescent="0.2">
      <c r="A65" s="27"/>
      <c r="B65" s="27"/>
      <c r="C65" s="27"/>
      <c r="D65" s="30"/>
      <c r="E65" s="31"/>
      <c r="F65" s="162" t="s">
        <v>72</v>
      </c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19">
        <v>1210</v>
      </c>
      <c r="T65" s="119"/>
      <c r="U65" s="119"/>
      <c r="V65" s="202">
        <f>21525526.3/1000</f>
        <v>21525.526300000001</v>
      </c>
      <c r="W65" s="203">
        <f>4337332.18/1000</f>
        <v>4337.3321799999994</v>
      </c>
      <c r="X65" s="203"/>
      <c r="Y65" s="203"/>
      <c r="Z65" s="203"/>
      <c r="AA65" s="203"/>
      <c r="AB65" s="204">
        <f>5082375.93/1000</f>
        <v>5082.3759300000002</v>
      </c>
      <c r="AC65" s="204"/>
      <c r="AD65" s="204"/>
      <c r="AE65" s="204"/>
      <c r="AF65" s="27"/>
    </row>
    <row r="66" spans="1:32" s="5" customFormat="1" ht="13.35" hidden="1" customHeight="1" x14ac:dyDescent="0.2">
      <c r="D66" s="49"/>
      <c r="E66" s="50"/>
      <c r="F66" s="60"/>
      <c r="G66" s="163" t="s">
        <v>73</v>
      </c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51"/>
      <c r="T66" s="52"/>
      <c r="U66" s="53"/>
      <c r="V66" s="54"/>
      <c r="W66" s="55"/>
      <c r="X66" s="56"/>
      <c r="Y66" s="56"/>
      <c r="Z66" s="56"/>
      <c r="AA66" s="57"/>
      <c r="AB66" s="55"/>
      <c r="AC66" s="56"/>
      <c r="AD66" s="56"/>
      <c r="AE66" s="58"/>
    </row>
    <row r="67" spans="1:32" s="5" customFormat="1" ht="13.35" hidden="1" customHeight="1" x14ac:dyDescent="0.2">
      <c r="D67" s="30"/>
      <c r="E67" s="31"/>
      <c r="F67" s="33"/>
      <c r="G67" s="106" t="s">
        <v>74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18">
        <v>12101</v>
      </c>
      <c r="T67" s="118"/>
      <c r="U67" s="118"/>
      <c r="V67" s="32">
        <v>0</v>
      </c>
      <c r="W67" s="149">
        <v>0</v>
      </c>
      <c r="X67" s="149"/>
      <c r="Y67" s="149"/>
      <c r="Z67" s="149"/>
      <c r="AA67" s="149"/>
      <c r="AB67" s="150">
        <v>0</v>
      </c>
      <c r="AC67" s="150"/>
      <c r="AD67" s="150"/>
      <c r="AE67" s="150"/>
    </row>
    <row r="68" spans="1:32" ht="25.35" customHeight="1" x14ac:dyDescent="0.2">
      <c r="A68" s="27"/>
      <c r="B68" s="27"/>
      <c r="C68" s="27"/>
      <c r="D68" s="34"/>
      <c r="E68" s="35"/>
      <c r="F68" s="98" t="s">
        <v>75</v>
      </c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9">
        <v>1220</v>
      </c>
      <c r="T68" s="99"/>
      <c r="U68" s="99"/>
      <c r="V68" s="199">
        <f>101467.54/1000</f>
        <v>101.46754</v>
      </c>
      <c r="W68" s="191">
        <f>47891.16/1000</f>
        <v>47.891160000000006</v>
      </c>
      <c r="X68" s="191"/>
      <c r="Y68" s="191"/>
      <c r="Z68" s="191"/>
      <c r="AA68" s="191"/>
      <c r="AB68" s="185">
        <f>29767.18/1000</f>
        <v>29.76718</v>
      </c>
      <c r="AC68" s="185"/>
      <c r="AD68" s="185"/>
      <c r="AE68" s="185"/>
      <c r="AF68" s="27"/>
    </row>
    <row r="69" spans="1:32" s="5" customFormat="1" ht="13.35" hidden="1" customHeight="1" x14ac:dyDescent="0.2">
      <c r="D69" s="49"/>
      <c r="E69" s="50"/>
      <c r="F69" s="60"/>
      <c r="G69" s="163" t="s">
        <v>73</v>
      </c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51"/>
      <c r="T69" s="52"/>
      <c r="U69" s="53"/>
      <c r="V69" s="54"/>
      <c r="W69" s="55"/>
      <c r="X69" s="56"/>
      <c r="Y69" s="56"/>
      <c r="Z69" s="56"/>
      <c r="AA69" s="57"/>
      <c r="AB69" s="55"/>
      <c r="AC69" s="56"/>
      <c r="AD69" s="56"/>
      <c r="AE69" s="58"/>
    </row>
    <row r="70" spans="1:32" ht="13.35" customHeight="1" x14ac:dyDescent="0.2">
      <c r="A70" s="27"/>
      <c r="B70" s="27"/>
      <c r="C70" s="27"/>
      <c r="D70" s="34"/>
      <c r="E70" s="35"/>
      <c r="F70" s="98" t="s">
        <v>76</v>
      </c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9">
        <v>1230</v>
      </c>
      <c r="T70" s="99"/>
      <c r="U70" s="99"/>
      <c r="V70" s="199">
        <f>79052270.3/1000</f>
        <v>79052.270300000004</v>
      </c>
      <c r="W70" s="191">
        <f>35406551.86/1000</f>
        <v>35406.55186</v>
      </c>
      <c r="X70" s="191"/>
      <c r="Y70" s="191"/>
      <c r="Z70" s="191"/>
      <c r="AA70" s="191"/>
      <c r="AB70" s="185">
        <f>86540503.63/1000</f>
        <v>86540.503629999992</v>
      </c>
      <c r="AC70" s="185"/>
      <c r="AD70" s="185"/>
      <c r="AE70" s="185"/>
      <c r="AF70" s="27"/>
    </row>
    <row r="71" spans="1:32" s="5" customFormat="1" ht="13.35" hidden="1" customHeight="1" x14ac:dyDescent="0.2">
      <c r="D71" s="49"/>
      <c r="E71" s="50"/>
      <c r="F71" s="60"/>
      <c r="G71" s="163" t="s">
        <v>73</v>
      </c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51"/>
      <c r="T71" s="52"/>
      <c r="U71" s="53"/>
      <c r="V71" s="54"/>
      <c r="W71" s="55"/>
      <c r="X71" s="56"/>
      <c r="Y71" s="56"/>
      <c r="Z71" s="56"/>
      <c r="AA71" s="57"/>
      <c r="AB71" s="55"/>
      <c r="AC71" s="56"/>
      <c r="AD71" s="56"/>
      <c r="AE71" s="58"/>
    </row>
    <row r="72" spans="1:32" ht="25.35" customHeight="1" x14ac:dyDescent="0.2">
      <c r="A72" s="27"/>
      <c r="B72" s="27"/>
      <c r="C72" s="27"/>
      <c r="D72" s="34"/>
      <c r="E72" s="35"/>
      <c r="F72" s="98" t="s">
        <v>77</v>
      </c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9">
        <v>1240</v>
      </c>
      <c r="T72" s="99"/>
      <c r="U72" s="99"/>
      <c r="V72" s="61" t="s">
        <v>43</v>
      </c>
      <c r="W72" s="191">
        <f>13800000/1000</f>
        <v>13800</v>
      </c>
      <c r="X72" s="191"/>
      <c r="Y72" s="191"/>
      <c r="Z72" s="191"/>
      <c r="AA72" s="191"/>
      <c r="AB72" s="185">
        <f>50000/1000</f>
        <v>50</v>
      </c>
      <c r="AC72" s="185"/>
      <c r="AD72" s="185"/>
      <c r="AE72" s="185"/>
      <c r="AF72" s="27"/>
    </row>
    <row r="73" spans="1:32" s="5" customFormat="1" ht="13.35" hidden="1" customHeight="1" x14ac:dyDescent="0.2">
      <c r="D73" s="49"/>
      <c r="E73" s="50"/>
      <c r="F73" s="60"/>
      <c r="G73" s="163" t="s">
        <v>73</v>
      </c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51"/>
      <c r="T73" s="52"/>
      <c r="U73" s="53"/>
      <c r="V73" s="54"/>
      <c r="W73" s="55"/>
      <c r="X73" s="56"/>
      <c r="Y73" s="56"/>
      <c r="Z73" s="56"/>
      <c r="AA73" s="57"/>
      <c r="AB73" s="55"/>
      <c r="AC73" s="56"/>
      <c r="AD73" s="56"/>
      <c r="AE73" s="58"/>
    </row>
    <row r="74" spans="1:32" ht="25.35" customHeight="1" x14ac:dyDescent="0.2">
      <c r="A74" s="27"/>
      <c r="B74" s="27"/>
      <c r="C74" s="27"/>
      <c r="D74" s="34"/>
      <c r="E74" s="35"/>
      <c r="F74" s="98" t="s">
        <v>78</v>
      </c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9">
        <v>1250</v>
      </c>
      <c r="T74" s="99"/>
      <c r="U74" s="99"/>
      <c r="V74" s="199">
        <f>8239131.23/1000</f>
        <v>8239.1312300000009</v>
      </c>
      <c r="W74" s="191">
        <f>6265320.35/1000</f>
        <v>6265.32035</v>
      </c>
      <c r="X74" s="191"/>
      <c r="Y74" s="191"/>
      <c r="Z74" s="191"/>
      <c r="AA74" s="191"/>
      <c r="AB74" s="185">
        <f>20838684.23/1000</f>
        <v>20838.684229999999</v>
      </c>
      <c r="AC74" s="185"/>
      <c r="AD74" s="185"/>
      <c r="AE74" s="185"/>
      <c r="AF74" s="27"/>
    </row>
    <row r="75" spans="1:32" s="5" customFormat="1" ht="13.35" hidden="1" customHeight="1" x14ac:dyDescent="0.2">
      <c r="D75" s="49"/>
      <c r="E75" s="50"/>
      <c r="F75" s="60"/>
      <c r="G75" s="163" t="s">
        <v>73</v>
      </c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51"/>
      <c r="T75" s="52"/>
      <c r="U75" s="53"/>
      <c r="V75" s="54"/>
      <c r="W75" s="55"/>
      <c r="X75" s="56"/>
      <c r="Y75" s="56"/>
      <c r="Z75" s="56"/>
      <c r="AA75" s="57"/>
      <c r="AB75" s="55"/>
      <c r="AC75" s="56"/>
      <c r="AD75" s="56"/>
      <c r="AE75" s="58"/>
    </row>
    <row r="76" spans="1:32" ht="13.35" customHeight="1" thickBot="1" x14ac:dyDescent="0.25">
      <c r="A76" s="27"/>
      <c r="B76" s="27"/>
      <c r="C76" s="27"/>
      <c r="D76" s="34"/>
      <c r="E76" s="35"/>
      <c r="F76" s="98" t="s">
        <v>79</v>
      </c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9">
        <v>1260</v>
      </c>
      <c r="T76" s="99"/>
      <c r="U76" s="99"/>
      <c r="V76" s="199">
        <f>107089.48/1000</f>
        <v>107.08947999999999</v>
      </c>
      <c r="W76" s="191">
        <f>10158.04/1000</f>
        <v>10.158040000000002</v>
      </c>
      <c r="X76" s="191"/>
      <c r="Y76" s="191"/>
      <c r="Z76" s="191"/>
      <c r="AA76" s="191"/>
      <c r="AB76" s="185">
        <f>11405.49/1000</f>
        <v>11.40549</v>
      </c>
      <c r="AC76" s="185"/>
      <c r="AD76" s="185"/>
      <c r="AE76" s="185"/>
      <c r="AF76" s="27"/>
    </row>
    <row r="77" spans="1:32" s="5" customFormat="1" ht="13.35" hidden="1" customHeight="1" x14ac:dyDescent="0.2">
      <c r="D77" s="49"/>
      <c r="E77" s="50"/>
      <c r="F77" s="60"/>
      <c r="G77" s="163" t="s">
        <v>73</v>
      </c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51"/>
      <c r="T77" s="52"/>
      <c r="U77" s="53"/>
      <c r="V77" s="54"/>
      <c r="W77" s="55"/>
      <c r="X77" s="56"/>
      <c r="Y77" s="56"/>
      <c r="Z77" s="56"/>
      <c r="AA77" s="57"/>
      <c r="AB77" s="55"/>
      <c r="AC77" s="56"/>
      <c r="AD77" s="56"/>
      <c r="AE77" s="58"/>
    </row>
    <row r="78" spans="1:32" ht="13.35" customHeight="1" thickBot="1" x14ac:dyDescent="0.25">
      <c r="A78" s="27"/>
      <c r="B78" s="27"/>
      <c r="C78" s="27"/>
      <c r="D78" s="34"/>
      <c r="E78" s="35"/>
      <c r="F78" s="88" t="s">
        <v>80</v>
      </c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9">
        <v>1200</v>
      </c>
      <c r="T78" s="89"/>
      <c r="U78" s="89"/>
      <c r="V78" s="205">
        <f>109025484.85/1000</f>
        <v>109025.48484999999</v>
      </c>
      <c r="W78" s="206">
        <f>59867253.59/1000</f>
        <v>59867.25359</v>
      </c>
      <c r="X78" s="206"/>
      <c r="Y78" s="206"/>
      <c r="Z78" s="206"/>
      <c r="AA78" s="206"/>
      <c r="AB78" s="193">
        <f>112552736.46/1000</f>
        <v>112552.73646</v>
      </c>
      <c r="AC78" s="193"/>
      <c r="AD78" s="193"/>
      <c r="AE78" s="193"/>
      <c r="AF78" s="27"/>
    </row>
    <row r="79" spans="1:32" ht="13.35" customHeight="1" thickBot="1" x14ac:dyDescent="0.25">
      <c r="A79" s="27"/>
      <c r="B79" s="27"/>
      <c r="C79" s="27"/>
      <c r="D79" s="62"/>
      <c r="E79" s="63"/>
      <c r="F79" s="164" t="s">
        <v>81</v>
      </c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5">
        <v>1600</v>
      </c>
      <c r="T79" s="165"/>
      <c r="U79" s="166"/>
      <c r="V79" s="207">
        <f>116536267.98/1000</f>
        <v>116536.26798</v>
      </c>
      <c r="W79" s="208">
        <f>87301946.04/1000</f>
        <v>87301.94604000001</v>
      </c>
      <c r="X79" s="208"/>
      <c r="Y79" s="208"/>
      <c r="Z79" s="208"/>
      <c r="AA79" s="208"/>
      <c r="AB79" s="209">
        <f>137509738.5/1000</f>
        <v>137509.73850000001</v>
      </c>
      <c r="AC79" s="209"/>
      <c r="AD79" s="209"/>
      <c r="AE79" s="209"/>
      <c r="AF79" s="27"/>
    </row>
    <row r="80" spans="1:32" s="5" customFormat="1" ht="21.2" customHeight="1" x14ac:dyDescent="0.2">
      <c r="D80" s="18"/>
      <c r="E80" s="19"/>
      <c r="F80" s="128" t="s">
        <v>105</v>
      </c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30"/>
      <c r="S80" s="65"/>
      <c r="T80" s="66"/>
      <c r="U80" s="67"/>
      <c r="V80" s="22"/>
      <c r="W80" s="23"/>
      <c r="X80" s="24"/>
      <c r="Y80" s="24"/>
      <c r="Z80" s="24"/>
      <c r="AA80" s="25"/>
      <c r="AB80" s="23"/>
      <c r="AC80" s="24"/>
      <c r="AD80" s="24"/>
      <c r="AE80" s="26"/>
      <c r="AF80" s="5" t="s">
        <v>0</v>
      </c>
    </row>
    <row r="81" spans="1:32" ht="13.35" customHeight="1" x14ac:dyDescent="0.2">
      <c r="A81" s="27"/>
      <c r="B81" s="27"/>
      <c r="C81" s="27"/>
      <c r="D81" s="20"/>
      <c r="E81" s="21"/>
      <c r="F81" s="131" t="s">
        <v>104</v>
      </c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20"/>
      <c r="T81" s="68"/>
      <c r="U81" s="29"/>
      <c r="V81" s="28"/>
      <c r="W81" s="20"/>
      <c r="AA81" s="21"/>
      <c r="AB81" s="20"/>
      <c r="AE81" s="29"/>
      <c r="AF81" s="27" t="s">
        <v>0</v>
      </c>
    </row>
    <row r="82" spans="1:32" ht="25.35" customHeight="1" x14ac:dyDescent="0.2">
      <c r="A82" s="27"/>
      <c r="B82" s="27"/>
      <c r="C82" s="27"/>
      <c r="D82" s="30"/>
      <c r="E82" s="69"/>
      <c r="F82" s="105" t="s">
        <v>103</v>
      </c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19">
        <v>1310</v>
      </c>
      <c r="T82" s="108"/>
      <c r="U82" s="127"/>
      <c r="V82" s="202">
        <f>518500/1000</f>
        <v>518.5</v>
      </c>
      <c r="W82" s="194">
        <f>518500/1000</f>
        <v>518.5</v>
      </c>
      <c r="X82" s="195"/>
      <c r="Y82" s="195"/>
      <c r="Z82" s="195"/>
      <c r="AA82" s="210"/>
      <c r="AB82" s="194">
        <f>518500/1000</f>
        <v>518.5</v>
      </c>
      <c r="AC82" s="195"/>
      <c r="AD82" s="195"/>
      <c r="AE82" s="196"/>
      <c r="AF82" s="27" t="s">
        <v>0</v>
      </c>
    </row>
    <row r="83" spans="1:32" ht="13.35" customHeight="1" x14ac:dyDescent="0.2">
      <c r="A83" s="27"/>
      <c r="B83" s="27"/>
      <c r="C83" s="27"/>
      <c r="D83" s="34"/>
      <c r="E83" s="35"/>
      <c r="F83" s="98" t="s">
        <v>102</v>
      </c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118">
        <v>1320</v>
      </c>
      <c r="T83" s="118"/>
      <c r="U83" s="119"/>
      <c r="V83" s="59" t="s">
        <v>133</v>
      </c>
      <c r="W83" s="120" t="s">
        <v>133</v>
      </c>
      <c r="X83" s="120"/>
      <c r="Y83" s="120"/>
      <c r="Z83" s="120"/>
      <c r="AA83" s="120"/>
      <c r="AB83" s="121" t="s">
        <v>133</v>
      </c>
      <c r="AC83" s="121"/>
      <c r="AD83" s="121"/>
      <c r="AE83" s="121"/>
      <c r="AF83" s="27" t="s">
        <v>0</v>
      </c>
    </row>
    <row r="84" spans="1:32" ht="25.35" customHeight="1" x14ac:dyDescent="0.2">
      <c r="A84" s="27"/>
      <c r="B84" s="27"/>
      <c r="C84" s="27"/>
      <c r="D84" s="34"/>
      <c r="E84" s="35"/>
      <c r="F84" s="98" t="s">
        <v>101</v>
      </c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9">
        <v>1340</v>
      </c>
      <c r="T84" s="99"/>
      <c r="U84" s="91"/>
      <c r="V84" s="59" t="s">
        <v>133</v>
      </c>
      <c r="W84" s="120" t="s">
        <v>133</v>
      </c>
      <c r="X84" s="120"/>
      <c r="Y84" s="120"/>
      <c r="Z84" s="120"/>
      <c r="AA84" s="120"/>
      <c r="AB84" s="121" t="s">
        <v>133</v>
      </c>
      <c r="AC84" s="121"/>
      <c r="AD84" s="121"/>
      <c r="AE84" s="121"/>
      <c r="AF84" s="27" t="s">
        <v>0</v>
      </c>
    </row>
    <row r="85" spans="1:32" ht="25.35" customHeight="1" x14ac:dyDescent="0.2">
      <c r="A85" s="27"/>
      <c r="B85" s="27"/>
      <c r="C85" s="27"/>
      <c r="D85" s="34"/>
      <c r="E85" s="35"/>
      <c r="F85" s="98" t="s">
        <v>100</v>
      </c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9">
        <v>1350</v>
      </c>
      <c r="T85" s="99"/>
      <c r="U85" s="91"/>
      <c r="V85" s="45" t="s">
        <v>133</v>
      </c>
      <c r="W85" s="100" t="s">
        <v>133</v>
      </c>
      <c r="X85" s="100"/>
      <c r="Y85" s="100"/>
      <c r="Z85" s="100"/>
      <c r="AA85" s="100"/>
      <c r="AB85" s="101" t="s">
        <v>133</v>
      </c>
      <c r="AC85" s="101"/>
      <c r="AD85" s="101"/>
      <c r="AE85" s="101"/>
      <c r="AF85" s="27" t="s">
        <v>0</v>
      </c>
    </row>
    <row r="86" spans="1:32" ht="25.35" customHeight="1" x14ac:dyDescent="0.2">
      <c r="A86" s="27"/>
      <c r="B86" s="27"/>
      <c r="C86" s="27"/>
      <c r="D86" s="34"/>
      <c r="E86" s="35"/>
      <c r="F86" s="98" t="s">
        <v>99</v>
      </c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9">
        <v>1360</v>
      </c>
      <c r="T86" s="99"/>
      <c r="U86" s="91"/>
      <c r="V86" s="199">
        <f>25925/1000</f>
        <v>25.925000000000001</v>
      </c>
      <c r="W86" s="191">
        <f>25925/1000</f>
        <v>25.925000000000001</v>
      </c>
      <c r="X86" s="191"/>
      <c r="Y86" s="191"/>
      <c r="Z86" s="191"/>
      <c r="AA86" s="191"/>
      <c r="AB86" s="185">
        <f>25925/1000</f>
        <v>25.925000000000001</v>
      </c>
      <c r="AC86" s="185"/>
      <c r="AD86" s="185"/>
      <c r="AE86" s="185"/>
      <c r="AF86" s="27" t="s">
        <v>0</v>
      </c>
    </row>
    <row r="87" spans="1:32" ht="25.35" customHeight="1" thickBot="1" x14ac:dyDescent="0.25">
      <c r="A87" s="27"/>
      <c r="B87" s="27"/>
      <c r="C87" s="27"/>
      <c r="D87" s="34"/>
      <c r="E87" s="35"/>
      <c r="F87" s="98" t="s">
        <v>98</v>
      </c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9">
        <v>1370</v>
      </c>
      <c r="T87" s="99"/>
      <c r="U87" s="91"/>
      <c r="V87" s="211">
        <f>13291948.82/1000</f>
        <v>13291.94882</v>
      </c>
      <c r="W87" s="212">
        <f>9815032.29/1000</f>
        <v>9815.0322899999992</v>
      </c>
      <c r="X87" s="212"/>
      <c r="Y87" s="212"/>
      <c r="Z87" s="212"/>
      <c r="AA87" s="212"/>
      <c r="AB87" s="213">
        <f>13351459.88/1000</f>
        <v>13351.45988</v>
      </c>
      <c r="AC87" s="213"/>
      <c r="AD87" s="213"/>
      <c r="AE87" s="213"/>
      <c r="AF87" s="27" t="s">
        <v>0</v>
      </c>
    </row>
    <row r="88" spans="1:32" ht="13.35" customHeight="1" x14ac:dyDescent="0.2">
      <c r="A88" s="27"/>
      <c r="B88" s="27"/>
      <c r="C88" s="27"/>
      <c r="D88" s="49"/>
      <c r="E88" s="35"/>
      <c r="F88" s="88" t="s">
        <v>97</v>
      </c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102">
        <v>1300</v>
      </c>
      <c r="T88" s="102"/>
      <c r="U88" s="102"/>
      <c r="V88" s="207">
        <f>13836373.82/1000</f>
        <v>13836.373820000001</v>
      </c>
      <c r="W88" s="208">
        <f>10359457.29/1000</f>
        <v>10359.457289999998</v>
      </c>
      <c r="X88" s="208"/>
      <c r="Y88" s="208"/>
      <c r="Z88" s="208"/>
      <c r="AA88" s="208"/>
      <c r="AB88" s="209">
        <f>13895884.88/1000</f>
        <v>13895.884880000001</v>
      </c>
      <c r="AC88" s="209"/>
      <c r="AD88" s="209"/>
      <c r="AE88" s="209"/>
      <c r="AF88" s="27"/>
    </row>
    <row r="89" spans="1:32" ht="13.35" customHeight="1" x14ac:dyDescent="0.2">
      <c r="A89" s="27"/>
      <c r="B89" s="27"/>
      <c r="C89" s="27"/>
      <c r="D89" s="49"/>
      <c r="E89" s="70"/>
      <c r="F89" s="122" t="s">
        <v>96</v>
      </c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4"/>
      <c r="S89" s="52"/>
      <c r="T89" s="52"/>
      <c r="U89" s="52"/>
      <c r="V89" s="71"/>
      <c r="W89" s="55"/>
      <c r="X89" s="56"/>
      <c r="Y89" s="56"/>
      <c r="Z89" s="56"/>
      <c r="AA89" s="57"/>
      <c r="AB89" s="55"/>
      <c r="AC89" s="56"/>
      <c r="AD89" s="56"/>
      <c r="AE89" s="57"/>
      <c r="AF89" s="27" t="s">
        <v>0</v>
      </c>
    </row>
    <row r="90" spans="1:32" ht="25.35" customHeight="1" x14ac:dyDescent="0.2">
      <c r="A90" s="27"/>
      <c r="B90" s="27"/>
      <c r="C90" s="27"/>
      <c r="D90" s="62"/>
      <c r="E90" s="69"/>
      <c r="F90" s="105" t="s">
        <v>92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7"/>
      <c r="S90" s="108">
        <v>1410</v>
      </c>
      <c r="T90" s="108"/>
      <c r="U90" s="108"/>
      <c r="V90" s="72" t="s">
        <v>133</v>
      </c>
      <c r="W90" s="109" t="s">
        <v>133</v>
      </c>
      <c r="X90" s="110"/>
      <c r="Y90" s="110"/>
      <c r="Z90" s="110"/>
      <c r="AA90" s="111"/>
      <c r="AB90" s="109" t="s">
        <v>133</v>
      </c>
      <c r="AC90" s="110"/>
      <c r="AD90" s="110"/>
      <c r="AE90" s="111"/>
      <c r="AF90" s="27" t="s">
        <v>0</v>
      </c>
    </row>
    <row r="91" spans="1:32" ht="25.35" customHeight="1" x14ac:dyDescent="0.2">
      <c r="A91" s="27"/>
      <c r="B91" s="27"/>
      <c r="C91" s="27"/>
      <c r="D91" s="49"/>
      <c r="E91" s="69"/>
      <c r="F91" s="125" t="s">
        <v>95</v>
      </c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126"/>
      <c r="S91" s="91">
        <v>1420</v>
      </c>
      <c r="T91" s="112"/>
      <c r="U91" s="113"/>
      <c r="V91" s="72" t="s">
        <v>133</v>
      </c>
      <c r="W91" s="114" t="s">
        <v>133</v>
      </c>
      <c r="X91" s="115"/>
      <c r="Y91" s="115"/>
      <c r="Z91" s="115"/>
      <c r="AA91" s="116"/>
      <c r="AB91" s="114" t="s">
        <v>133</v>
      </c>
      <c r="AC91" s="115"/>
      <c r="AD91" s="115"/>
      <c r="AE91" s="116"/>
      <c r="AF91" s="27" t="s">
        <v>0</v>
      </c>
    </row>
    <row r="92" spans="1:32" ht="25.35" customHeight="1" x14ac:dyDescent="0.2">
      <c r="A92" s="27"/>
      <c r="B92" s="27"/>
      <c r="C92" s="27"/>
      <c r="D92" s="34"/>
      <c r="E92" s="35"/>
      <c r="F92" s="98" t="s">
        <v>89</v>
      </c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9">
        <v>1430</v>
      </c>
      <c r="T92" s="99"/>
      <c r="U92" s="91"/>
      <c r="V92" s="45" t="s">
        <v>133</v>
      </c>
      <c r="W92" s="100" t="s">
        <v>133</v>
      </c>
      <c r="X92" s="100"/>
      <c r="Y92" s="100"/>
      <c r="Z92" s="100"/>
      <c r="AA92" s="100"/>
      <c r="AB92" s="101" t="s">
        <v>133</v>
      </c>
      <c r="AC92" s="101"/>
      <c r="AD92" s="101"/>
      <c r="AE92" s="101"/>
      <c r="AF92" s="27" t="s">
        <v>0</v>
      </c>
    </row>
    <row r="93" spans="1:32" ht="25.35" customHeight="1" thickBot="1" x14ac:dyDescent="0.25">
      <c r="A93" s="27"/>
      <c r="B93" s="27"/>
      <c r="C93" s="27"/>
      <c r="D93" s="34"/>
      <c r="E93" s="35"/>
      <c r="F93" s="98" t="s">
        <v>88</v>
      </c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9">
        <v>1450</v>
      </c>
      <c r="T93" s="99"/>
      <c r="U93" s="91"/>
      <c r="V93" s="45" t="s">
        <v>133</v>
      </c>
      <c r="W93" s="100" t="s">
        <v>133</v>
      </c>
      <c r="X93" s="100"/>
      <c r="Y93" s="100"/>
      <c r="Z93" s="100"/>
      <c r="AA93" s="100"/>
      <c r="AB93" s="101" t="s">
        <v>133</v>
      </c>
      <c r="AC93" s="101"/>
      <c r="AD93" s="101"/>
      <c r="AE93" s="101"/>
      <c r="AF93" s="27"/>
    </row>
    <row r="94" spans="1:32" ht="13.35" customHeight="1" x14ac:dyDescent="0.2">
      <c r="A94" s="27"/>
      <c r="B94" s="27"/>
      <c r="C94" s="27"/>
      <c r="D94" s="49"/>
      <c r="E94" s="35"/>
      <c r="F94" s="88" t="s">
        <v>94</v>
      </c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102">
        <v>1400</v>
      </c>
      <c r="T94" s="102"/>
      <c r="U94" s="102"/>
      <c r="V94" s="64" t="s">
        <v>133</v>
      </c>
      <c r="W94" s="103" t="s">
        <v>133</v>
      </c>
      <c r="X94" s="103"/>
      <c r="Y94" s="103"/>
      <c r="Z94" s="103"/>
      <c r="AA94" s="103"/>
      <c r="AB94" s="104" t="s">
        <v>133</v>
      </c>
      <c r="AC94" s="104"/>
      <c r="AD94" s="104"/>
      <c r="AE94" s="104"/>
      <c r="AF94" s="27"/>
    </row>
    <row r="95" spans="1:32" ht="13.35" customHeight="1" x14ac:dyDescent="0.2">
      <c r="A95" s="27"/>
      <c r="B95" s="27"/>
      <c r="C95" s="27"/>
      <c r="D95" s="49"/>
      <c r="E95" s="70"/>
      <c r="F95" s="122" t="s">
        <v>93</v>
      </c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4"/>
      <c r="S95" s="52"/>
      <c r="T95" s="52"/>
      <c r="U95" s="52"/>
      <c r="V95" s="54"/>
      <c r="W95" s="55"/>
      <c r="X95" s="56"/>
      <c r="Y95" s="56"/>
      <c r="Z95" s="56"/>
      <c r="AA95" s="57"/>
      <c r="AB95" s="55"/>
      <c r="AC95" s="56"/>
      <c r="AD95" s="56"/>
      <c r="AE95" s="58"/>
      <c r="AF95" s="27"/>
    </row>
    <row r="96" spans="1:32" ht="25.35" customHeight="1" x14ac:dyDescent="0.2">
      <c r="A96" s="27"/>
      <c r="B96" s="27"/>
      <c r="C96" s="27"/>
      <c r="D96" s="49"/>
      <c r="E96" s="69"/>
      <c r="F96" s="105" t="s">
        <v>92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7"/>
      <c r="S96" s="108">
        <v>1510</v>
      </c>
      <c r="T96" s="108"/>
      <c r="U96" s="108"/>
      <c r="V96" s="59" t="s">
        <v>133</v>
      </c>
      <c r="W96" s="109" t="s">
        <v>133</v>
      </c>
      <c r="X96" s="110"/>
      <c r="Y96" s="110"/>
      <c r="Z96" s="110"/>
      <c r="AA96" s="111"/>
      <c r="AB96" s="194">
        <f>21930636.69/1000</f>
        <v>21930.636690000003</v>
      </c>
      <c r="AC96" s="195"/>
      <c r="AD96" s="195"/>
      <c r="AE96" s="196"/>
      <c r="AF96" s="27"/>
    </row>
    <row r="97" spans="1:32" ht="25.35" customHeight="1" x14ac:dyDescent="0.2">
      <c r="A97" s="27"/>
      <c r="B97" s="27"/>
      <c r="C97" s="27"/>
      <c r="D97" s="49"/>
      <c r="E97" s="69"/>
      <c r="F97" s="105" t="s">
        <v>91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7"/>
      <c r="S97" s="108">
        <v>1520</v>
      </c>
      <c r="T97" s="108"/>
      <c r="U97" s="108"/>
      <c r="V97" s="202">
        <f>102699894.16/1000</f>
        <v>102699.89416</v>
      </c>
      <c r="W97" s="194">
        <f>76942488.75/1000</f>
        <v>76942.488750000004</v>
      </c>
      <c r="X97" s="195"/>
      <c r="Y97" s="195"/>
      <c r="Z97" s="195"/>
      <c r="AA97" s="210"/>
      <c r="AB97" s="194">
        <f>101683116.93/1000</f>
        <v>101683.11693</v>
      </c>
      <c r="AC97" s="195"/>
      <c r="AD97" s="195"/>
      <c r="AE97" s="196"/>
      <c r="AF97" s="27"/>
    </row>
    <row r="98" spans="1:32" ht="25.35" customHeight="1" x14ac:dyDescent="0.2">
      <c r="A98" s="27"/>
      <c r="B98" s="27"/>
      <c r="C98" s="27"/>
      <c r="D98" s="34"/>
      <c r="E98" s="35"/>
      <c r="F98" s="98" t="s">
        <v>90</v>
      </c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9">
        <v>1530</v>
      </c>
      <c r="T98" s="99"/>
      <c r="U98" s="91"/>
      <c r="V98" s="45" t="s">
        <v>133</v>
      </c>
      <c r="W98" s="100" t="s">
        <v>133</v>
      </c>
      <c r="X98" s="100"/>
      <c r="Y98" s="100"/>
      <c r="Z98" s="100"/>
      <c r="AA98" s="100"/>
      <c r="AB98" s="101" t="s">
        <v>133</v>
      </c>
      <c r="AC98" s="101"/>
      <c r="AD98" s="101"/>
      <c r="AE98" s="101"/>
      <c r="AF98" s="27"/>
    </row>
    <row r="99" spans="1:32" ht="25.35" customHeight="1" x14ac:dyDescent="0.2">
      <c r="A99" s="27"/>
      <c r="B99" s="27"/>
      <c r="C99" s="27"/>
      <c r="D99" s="34"/>
      <c r="E99" s="35"/>
      <c r="F99" s="98" t="s">
        <v>89</v>
      </c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9">
        <v>1540</v>
      </c>
      <c r="T99" s="99"/>
      <c r="U99" s="91"/>
      <c r="V99" s="45" t="s">
        <v>133</v>
      </c>
      <c r="W99" s="100" t="s">
        <v>133</v>
      </c>
      <c r="X99" s="100"/>
      <c r="Y99" s="100"/>
      <c r="Z99" s="100"/>
      <c r="AA99" s="100"/>
      <c r="AB99" s="101" t="s">
        <v>133</v>
      </c>
      <c r="AC99" s="101"/>
      <c r="AD99" s="101"/>
      <c r="AE99" s="101"/>
      <c r="AF99" s="27"/>
    </row>
    <row r="100" spans="1:32" ht="25.35" customHeight="1" thickBot="1" x14ac:dyDescent="0.25">
      <c r="A100" s="27"/>
      <c r="B100" s="27"/>
      <c r="C100" s="27"/>
      <c r="D100" s="34"/>
      <c r="E100" s="35"/>
      <c r="F100" s="98" t="s">
        <v>88</v>
      </c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9">
        <v>1550</v>
      </c>
      <c r="T100" s="99"/>
      <c r="U100" s="91"/>
      <c r="V100" s="45" t="s">
        <v>133</v>
      </c>
      <c r="W100" s="100" t="s">
        <v>133</v>
      </c>
      <c r="X100" s="100"/>
      <c r="Y100" s="100"/>
      <c r="Z100" s="100"/>
      <c r="AA100" s="100"/>
      <c r="AB100" s="101" t="s">
        <v>133</v>
      </c>
      <c r="AC100" s="101"/>
      <c r="AD100" s="101"/>
      <c r="AE100" s="101"/>
      <c r="AF100" s="27"/>
    </row>
    <row r="101" spans="1:32" ht="13.35" customHeight="1" thickBot="1" x14ac:dyDescent="0.25">
      <c r="A101" s="27"/>
      <c r="B101" s="27"/>
      <c r="C101" s="27"/>
      <c r="D101" s="34"/>
      <c r="E101" s="35"/>
      <c r="F101" s="88" t="s">
        <v>87</v>
      </c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9">
        <v>1500</v>
      </c>
      <c r="T101" s="89"/>
      <c r="U101" s="89"/>
      <c r="V101" s="205">
        <f>V97</f>
        <v>102699.89416</v>
      </c>
      <c r="W101" s="206">
        <f>W97</f>
        <v>76942.488750000004</v>
      </c>
      <c r="X101" s="206"/>
      <c r="Y101" s="206"/>
      <c r="Z101" s="206"/>
      <c r="AA101" s="206"/>
      <c r="AB101" s="193">
        <f>123613753.62/1000</f>
        <v>123613.75362</v>
      </c>
      <c r="AC101" s="193"/>
      <c r="AD101" s="193"/>
      <c r="AE101" s="193"/>
      <c r="AF101" s="27"/>
    </row>
    <row r="102" spans="1:32" ht="13.35" customHeight="1" thickBot="1" x14ac:dyDescent="0.25">
      <c r="A102" s="27"/>
      <c r="B102" s="27"/>
      <c r="C102" s="27"/>
      <c r="D102" s="34"/>
      <c r="E102" s="35"/>
      <c r="F102" s="90" t="s">
        <v>81</v>
      </c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1">
        <v>1700</v>
      </c>
      <c r="T102" s="91"/>
      <c r="U102" s="92"/>
      <c r="V102" s="205">
        <f>116536267.98/1000</f>
        <v>116536.26798</v>
      </c>
      <c r="W102" s="206">
        <f>87301946.04/1000</f>
        <v>87301.94604000001</v>
      </c>
      <c r="X102" s="206"/>
      <c r="Y102" s="206"/>
      <c r="Z102" s="206"/>
      <c r="AA102" s="206"/>
      <c r="AB102" s="193">
        <f>137509638.5/1000</f>
        <v>137509.6385</v>
      </c>
      <c r="AC102" s="193"/>
      <c r="AD102" s="193"/>
      <c r="AE102" s="193"/>
      <c r="AF102" s="27"/>
    </row>
    <row r="104" spans="1:32" x14ac:dyDescent="0.2">
      <c r="V104" s="73"/>
      <c r="Y104" s="73"/>
      <c r="AE104" s="73"/>
    </row>
    <row r="111" spans="1:32" ht="29.25" customHeight="1" x14ac:dyDescent="0.2">
      <c r="D111" s="74"/>
      <c r="E111" s="74"/>
      <c r="F111" s="74" t="s">
        <v>86</v>
      </c>
      <c r="G111" s="95"/>
      <c r="H111" s="95"/>
      <c r="I111" s="95"/>
      <c r="J111" s="96"/>
      <c r="K111" s="97" t="s">
        <v>85</v>
      </c>
      <c r="L111" s="97"/>
      <c r="M111" s="97"/>
      <c r="N111" s="97"/>
      <c r="O111" s="97"/>
      <c r="P111" s="97"/>
      <c r="Q111" s="97"/>
    </row>
    <row r="112" spans="1:32" x14ac:dyDescent="0.2">
      <c r="G112" s="94" t="s">
        <v>84</v>
      </c>
      <c r="H112" s="94"/>
      <c r="I112" s="94"/>
      <c r="J112" s="68"/>
      <c r="K112" s="75" t="s">
        <v>83</v>
      </c>
      <c r="L112" s="75"/>
    </row>
    <row r="114" spans="4:8" ht="12" x14ac:dyDescent="0.2">
      <c r="D114" s="93" t="s">
        <v>82</v>
      </c>
      <c r="E114" s="93"/>
      <c r="F114" s="93"/>
      <c r="G114" s="93"/>
      <c r="H114" s="93"/>
    </row>
  </sheetData>
  <mergeCells count="300">
    <mergeCell ref="F78:R78"/>
    <mergeCell ref="S78:U78"/>
    <mergeCell ref="W78:AA78"/>
    <mergeCell ref="AB78:AE78"/>
    <mergeCell ref="F79:R79"/>
    <mergeCell ref="S79:U79"/>
    <mergeCell ref="W79:AA79"/>
    <mergeCell ref="AB79:AE79"/>
    <mergeCell ref="G75:R75"/>
    <mergeCell ref="F76:R76"/>
    <mergeCell ref="S76:U76"/>
    <mergeCell ref="W76:AA76"/>
    <mergeCell ref="AB76:AE76"/>
    <mergeCell ref="G77:R77"/>
    <mergeCell ref="F72:R72"/>
    <mergeCell ref="S72:U72"/>
    <mergeCell ref="W72:AA72"/>
    <mergeCell ref="AB72:AE72"/>
    <mergeCell ref="G73:R73"/>
    <mergeCell ref="F74:R74"/>
    <mergeCell ref="S74:U74"/>
    <mergeCell ref="W74:AA74"/>
    <mergeCell ref="AB74:AE74"/>
    <mergeCell ref="G69:R69"/>
    <mergeCell ref="F70:R70"/>
    <mergeCell ref="S70:U70"/>
    <mergeCell ref="W70:AA70"/>
    <mergeCell ref="AB70:AE70"/>
    <mergeCell ref="G71:R71"/>
    <mergeCell ref="G66:R66"/>
    <mergeCell ref="G67:R67"/>
    <mergeCell ref="S67:U67"/>
    <mergeCell ref="W67:AA67"/>
    <mergeCell ref="AB67:AE67"/>
    <mergeCell ref="F68:R68"/>
    <mergeCell ref="S68:U68"/>
    <mergeCell ref="W68:AA68"/>
    <mergeCell ref="AB68:AE68"/>
    <mergeCell ref="F63:R63"/>
    <mergeCell ref="S63:U63"/>
    <mergeCell ref="W63:AA63"/>
    <mergeCell ref="AB63:AE63"/>
    <mergeCell ref="F64:R64"/>
    <mergeCell ref="F65:R65"/>
    <mergeCell ref="S65:U65"/>
    <mergeCell ref="W65:AA65"/>
    <mergeCell ref="AB65:AE65"/>
    <mergeCell ref="G61:R61"/>
    <mergeCell ref="S61:U61"/>
    <mergeCell ref="W61:AA61"/>
    <mergeCell ref="AB61:AE61"/>
    <mergeCell ref="W62:AA62"/>
    <mergeCell ref="AB62:AE62"/>
    <mergeCell ref="G59:R59"/>
    <mergeCell ref="S59:U59"/>
    <mergeCell ref="W59:AA59"/>
    <mergeCell ref="AB59:AE59"/>
    <mergeCell ref="G60:R60"/>
    <mergeCell ref="S60:U60"/>
    <mergeCell ref="W60:AA60"/>
    <mergeCell ref="AB60:AE60"/>
    <mergeCell ref="W57:AA57"/>
    <mergeCell ref="AB57:AE57"/>
    <mergeCell ref="F58:R58"/>
    <mergeCell ref="S58:U58"/>
    <mergeCell ref="W58:AA58"/>
    <mergeCell ref="AB58:AE58"/>
    <mergeCell ref="W55:AA55"/>
    <mergeCell ref="AB55:AE55"/>
    <mergeCell ref="F56:R56"/>
    <mergeCell ref="S56:U56"/>
    <mergeCell ref="W56:AA56"/>
    <mergeCell ref="AB56:AE56"/>
    <mergeCell ref="F53:R53"/>
    <mergeCell ref="S53:U53"/>
    <mergeCell ref="W53:AA53"/>
    <mergeCell ref="AB53:AE53"/>
    <mergeCell ref="G54:R54"/>
    <mergeCell ref="S54:U54"/>
    <mergeCell ref="W54:AA54"/>
    <mergeCell ref="AB54:AE54"/>
    <mergeCell ref="G51:R51"/>
    <mergeCell ref="S51:U51"/>
    <mergeCell ref="W51:AA51"/>
    <mergeCell ref="AB51:AE51"/>
    <mergeCell ref="W52:AA52"/>
    <mergeCell ref="AB52:AE52"/>
    <mergeCell ref="G49:R49"/>
    <mergeCell ref="S49:U49"/>
    <mergeCell ref="W49:AA49"/>
    <mergeCell ref="AB49:AE49"/>
    <mergeCell ref="G50:R50"/>
    <mergeCell ref="S50:U50"/>
    <mergeCell ref="W50:AA50"/>
    <mergeCell ref="AB50:AE50"/>
    <mergeCell ref="F47:R47"/>
    <mergeCell ref="S47:U47"/>
    <mergeCell ref="W47:AA47"/>
    <mergeCell ref="AB47:AE47"/>
    <mergeCell ref="G48:R48"/>
    <mergeCell ref="S48:U48"/>
    <mergeCell ref="W48:AA48"/>
    <mergeCell ref="AB48:AE48"/>
    <mergeCell ref="G45:R45"/>
    <mergeCell ref="S45:U45"/>
    <mergeCell ref="W45:AA45"/>
    <mergeCell ref="AB45:AE45"/>
    <mergeCell ref="W46:AA46"/>
    <mergeCell ref="AB46:AE46"/>
    <mergeCell ref="G43:R43"/>
    <mergeCell ref="S43:U43"/>
    <mergeCell ref="W43:AA43"/>
    <mergeCell ref="AB43:AE43"/>
    <mergeCell ref="G44:R44"/>
    <mergeCell ref="S44:U44"/>
    <mergeCell ref="W44:AA44"/>
    <mergeCell ref="AB44:AE44"/>
    <mergeCell ref="G41:R41"/>
    <mergeCell ref="S41:U41"/>
    <mergeCell ref="W41:AA41"/>
    <mergeCell ref="AB41:AE41"/>
    <mergeCell ref="G42:R42"/>
    <mergeCell ref="S42:U42"/>
    <mergeCell ref="W42:AA42"/>
    <mergeCell ref="AB42:AE42"/>
    <mergeCell ref="G39:R39"/>
    <mergeCell ref="S39:U39"/>
    <mergeCell ref="W39:AA39"/>
    <mergeCell ref="AB39:AE39"/>
    <mergeCell ref="G40:R40"/>
    <mergeCell ref="S40:U40"/>
    <mergeCell ref="W40:AA40"/>
    <mergeCell ref="AB40:AE40"/>
    <mergeCell ref="G37:R37"/>
    <mergeCell ref="S37:U37"/>
    <mergeCell ref="W37:AA37"/>
    <mergeCell ref="AB37:AE37"/>
    <mergeCell ref="G38:R38"/>
    <mergeCell ref="S38:U38"/>
    <mergeCell ref="W38:AA38"/>
    <mergeCell ref="AB38:AE38"/>
    <mergeCell ref="W35:AA35"/>
    <mergeCell ref="AB35:AE35"/>
    <mergeCell ref="F36:R36"/>
    <mergeCell ref="S36:U36"/>
    <mergeCell ref="W36:AA36"/>
    <mergeCell ref="AB36:AE36"/>
    <mergeCell ref="W33:AA33"/>
    <mergeCell ref="AB33:AE33"/>
    <mergeCell ref="F34:R34"/>
    <mergeCell ref="S34:U34"/>
    <mergeCell ref="W34:AA34"/>
    <mergeCell ref="AB34:AE34"/>
    <mergeCell ref="W31:AA31"/>
    <mergeCell ref="AB31:AE31"/>
    <mergeCell ref="F32:R32"/>
    <mergeCell ref="S32:U32"/>
    <mergeCell ref="W32:AA32"/>
    <mergeCell ref="AB32:AE32"/>
    <mergeCell ref="G29:R29"/>
    <mergeCell ref="S29:U29"/>
    <mergeCell ref="W29:AA29"/>
    <mergeCell ref="AB29:AE29"/>
    <mergeCell ref="G30:R30"/>
    <mergeCell ref="S30:U30"/>
    <mergeCell ref="W30:AA30"/>
    <mergeCell ref="AB30:AE30"/>
    <mergeCell ref="W27:AA27"/>
    <mergeCell ref="AB27:AE27"/>
    <mergeCell ref="F28:R28"/>
    <mergeCell ref="S28:U28"/>
    <mergeCell ref="W28:AA28"/>
    <mergeCell ref="AB28:AE28"/>
    <mergeCell ref="G25:R25"/>
    <mergeCell ref="S25:U25"/>
    <mergeCell ref="W25:AA25"/>
    <mergeCell ref="AB25:AE25"/>
    <mergeCell ref="G26:R26"/>
    <mergeCell ref="S26:U26"/>
    <mergeCell ref="W26:AA26"/>
    <mergeCell ref="AB26:AE26"/>
    <mergeCell ref="F22:R22"/>
    <mergeCell ref="F23:R23"/>
    <mergeCell ref="F24:R24"/>
    <mergeCell ref="S24:U24"/>
    <mergeCell ref="W24:AA24"/>
    <mergeCell ref="AB24:AE24"/>
    <mergeCell ref="B17:Y17"/>
    <mergeCell ref="D21:E21"/>
    <mergeCell ref="F21:R21"/>
    <mergeCell ref="S21:U21"/>
    <mergeCell ref="W21:AA21"/>
    <mergeCell ref="AB21:AE21"/>
    <mergeCell ref="B13:T13"/>
    <mergeCell ref="AA13:AC14"/>
    <mergeCell ref="AD13:AE14"/>
    <mergeCell ref="B14:M14"/>
    <mergeCell ref="O14:T14"/>
    <mergeCell ref="B15:H15"/>
    <mergeCell ref="I15:P15"/>
    <mergeCell ref="AA15:AE15"/>
    <mergeCell ref="E10:W10"/>
    <mergeCell ref="AA10:AE10"/>
    <mergeCell ref="B11:P11"/>
    <mergeCell ref="AA11:AE11"/>
    <mergeCell ref="B12:H12"/>
    <mergeCell ref="I12:W12"/>
    <mergeCell ref="X12:Z12"/>
    <mergeCell ref="AA12:AE12"/>
    <mergeCell ref="J2:X2"/>
    <mergeCell ref="I3:W3"/>
    <mergeCell ref="AA3:AE3"/>
    <mergeCell ref="AA6:AE6"/>
    <mergeCell ref="AA8:AE8"/>
    <mergeCell ref="AA9:AB9"/>
    <mergeCell ref="AC9:AD9"/>
    <mergeCell ref="F80:R80"/>
    <mergeCell ref="F81:R81"/>
    <mergeCell ref="F82:R82"/>
    <mergeCell ref="F83:R83"/>
    <mergeCell ref="F84:R84"/>
    <mergeCell ref="F85:R85"/>
    <mergeCell ref="F86:R86"/>
    <mergeCell ref="F87:R87"/>
    <mergeCell ref="F88:R88"/>
    <mergeCell ref="F91:R91"/>
    <mergeCell ref="F92:R92"/>
    <mergeCell ref="F93:R93"/>
    <mergeCell ref="F94:R94"/>
    <mergeCell ref="F95:R95"/>
    <mergeCell ref="S82:U82"/>
    <mergeCell ref="W82:AA82"/>
    <mergeCell ref="S85:U85"/>
    <mergeCell ref="W85:AA85"/>
    <mergeCell ref="S93:U93"/>
    <mergeCell ref="W93:AA93"/>
    <mergeCell ref="AB82:AE82"/>
    <mergeCell ref="S83:U83"/>
    <mergeCell ref="W83:AA83"/>
    <mergeCell ref="AB83:AE83"/>
    <mergeCell ref="S84:U84"/>
    <mergeCell ref="W84:AA84"/>
    <mergeCell ref="AB84:AE84"/>
    <mergeCell ref="F89:R89"/>
    <mergeCell ref="F90:R90"/>
    <mergeCell ref="AB85:AE85"/>
    <mergeCell ref="S86:U86"/>
    <mergeCell ref="W86:AA86"/>
    <mergeCell ref="AB86:AE86"/>
    <mergeCell ref="S87:U87"/>
    <mergeCell ref="W87:AA87"/>
    <mergeCell ref="AB87:AE87"/>
    <mergeCell ref="S88:U88"/>
    <mergeCell ref="W88:AA88"/>
    <mergeCell ref="AB88:AE88"/>
    <mergeCell ref="S90:U90"/>
    <mergeCell ref="W90:AA90"/>
    <mergeCell ref="AB90:AE90"/>
    <mergeCell ref="S91:U91"/>
    <mergeCell ref="W91:AA91"/>
    <mergeCell ref="AB91:AE91"/>
    <mergeCell ref="S92:U92"/>
    <mergeCell ref="W92:AA92"/>
    <mergeCell ref="AB92:AE92"/>
    <mergeCell ref="AB93:AE93"/>
    <mergeCell ref="S94:U94"/>
    <mergeCell ref="W94:AA94"/>
    <mergeCell ref="AB94:AE94"/>
    <mergeCell ref="F96:R96"/>
    <mergeCell ref="S96:U96"/>
    <mergeCell ref="W96:AA96"/>
    <mergeCell ref="AB96:AE96"/>
    <mergeCell ref="F97:R97"/>
    <mergeCell ref="S97:U97"/>
    <mergeCell ref="W97:AA97"/>
    <mergeCell ref="AB97:AE97"/>
    <mergeCell ref="F98:R98"/>
    <mergeCell ref="S98:U98"/>
    <mergeCell ref="W98:AA98"/>
    <mergeCell ref="AB98:AE98"/>
    <mergeCell ref="F99:R99"/>
    <mergeCell ref="S99:U99"/>
    <mergeCell ref="W99:AA99"/>
    <mergeCell ref="AB99:AE99"/>
    <mergeCell ref="F100:R100"/>
    <mergeCell ref="S100:U100"/>
    <mergeCell ref="W100:AA100"/>
    <mergeCell ref="AB100:AE100"/>
    <mergeCell ref="F101:R101"/>
    <mergeCell ref="S101:U101"/>
    <mergeCell ref="W101:AA101"/>
    <mergeCell ref="AB101:AE101"/>
    <mergeCell ref="F102:R102"/>
    <mergeCell ref="S102:U102"/>
    <mergeCell ref="W102:AA102"/>
    <mergeCell ref="AB102:AE102"/>
    <mergeCell ref="D114:H114"/>
    <mergeCell ref="G112:I112"/>
    <mergeCell ref="G111:J111"/>
    <mergeCell ref="K111:Q111"/>
  </mergeCells>
  <pageMargins left="0.75" right="0.75" top="1" bottom="1" header="0.5" footer="0.5"/>
  <pageSetup paperSize="9" orientation="portrait" r:id="rId1"/>
  <rowBreaks count="1" manualBreakCount="1">
    <brk id="9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V59"/>
  <sheetViews>
    <sheetView topLeftCell="A5" workbookViewId="0">
      <selection activeCell="R30" sqref="R30:U30"/>
    </sheetView>
  </sheetViews>
  <sheetFormatPr defaultRowHeight="11.25" x14ac:dyDescent="0.2"/>
  <cols>
    <col min="1" max="1" width="1.1640625" style="1" customWidth="1"/>
    <col min="2" max="2" width="2.33203125" style="1" customWidth="1"/>
    <col min="3" max="3" width="12.5" style="1" customWidth="1"/>
    <col min="4" max="4" width="1.1640625" style="1" customWidth="1"/>
    <col min="5" max="6" width="2.33203125" style="1" customWidth="1"/>
    <col min="7" max="7" width="1.83203125" style="1" customWidth="1"/>
    <col min="8" max="8" width="4.1640625" style="1" customWidth="1"/>
    <col min="9" max="9" width="7.1640625" style="1" customWidth="1"/>
    <col min="10" max="10" width="3.6640625" style="1" customWidth="1"/>
    <col min="11" max="11" width="11.33203125" style="1" customWidth="1"/>
    <col min="12" max="12" width="18.6640625" style="1" customWidth="1"/>
    <col min="13" max="13" width="1.33203125" style="1" customWidth="1"/>
    <col min="14" max="14" width="9" style="1" customWidth="1"/>
    <col min="15" max="15" width="8.33203125" style="1" customWidth="1"/>
    <col min="16" max="16" width="0.1640625" style="1" customWidth="1"/>
    <col min="17" max="17" width="12" style="1" customWidth="1"/>
    <col min="18" max="18" width="6.83203125" style="1" customWidth="1"/>
    <col min="19" max="20" width="3.5" style="1" customWidth="1"/>
    <col min="21" max="21" width="6.83203125" style="1" customWidth="1"/>
    <col min="22" max="22" width="1.1640625" style="1" customWidth="1"/>
    <col min="23" max="256" width="10.6640625" customWidth="1"/>
  </cols>
  <sheetData>
    <row r="1" spans="2:22" s="1" customFormat="1" ht="5.0999999999999996" customHeight="1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" t="s">
        <v>0</v>
      </c>
    </row>
    <row r="2" spans="2:22" s="2" customFormat="1" ht="20.100000000000001" customHeight="1" x14ac:dyDescent="0.2">
      <c r="B2" s="6"/>
      <c r="C2" s="6"/>
      <c r="D2" s="6"/>
      <c r="E2" s="6"/>
      <c r="F2" s="6"/>
      <c r="G2" s="6"/>
      <c r="H2" s="173" t="s">
        <v>132</v>
      </c>
      <c r="I2" s="173"/>
      <c r="J2" s="173"/>
      <c r="K2" s="173"/>
      <c r="L2" s="173"/>
      <c r="M2" s="173"/>
      <c r="N2" s="173"/>
      <c r="O2" s="173"/>
      <c r="P2" s="173"/>
      <c r="Q2" s="6"/>
      <c r="R2" s="6"/>
      <c r="S2" s="6"/>
      <c r="T2" s="6"/>
      <c r="U2" s="6"/>
    </row>
    <row r="3" spans="2:22" s="1" customFormat="1" ht="13.5" customHeight="1" thickBot="1" x14ac:dyDescent="0.25">
      <c r="B3" s="5"/>
      <c r="C3" s="5"/>
      <c r="D3" s="5"/>
      <c r="E3" s="5"/>
      <c r="F3" s="5"/>
      <c r="G3" s="5"/>
      <c r="H3" s="139" t="s">
        <v>131</v>
      </c>
      <c r="I3" s="139"/>
      <c r="J3" s="139"/>
      <c r="K3" s="139"/>
      <c r="L3" s="139"/>
      <c r="M3" s="139"/>
      <c r="N3" s="139"/>
      <c r="O3" s="139"/>
      <c r="P3" s="5"/>
      <c r="Q3" s="5"/>
      <c r="R3" s="174" t="s">
        <v>3</v>
      </c>
      <c r="S3" s="174"/>
      <c r="T3" s="174"/>
      <c r="U3" s="174"/>
      <c r="V3" s="1" t="s">
        <v>0</v>
      </c>
    </row>
    <row r="4" spans="2:22" s="1" customFormat="1" ht="1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3"/>
      <c r="Q4" s="13" t="s">
        <v>4</v>
      </c>
      <c r="R4" s="141">
        <v>710002</v>
      </c>
      <c r="S4" s="141"/>
      <c r="T4" s="141"/>
      <c r="U4" s="141"/>
    </row>
    <row r="5" spans="2:22" s="1" customFormat="1" ht="20.85" customHeigh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3"/>
      <c r="Q5" s="13" t="s">
        <v>5</v>
      </c>
      <c r="R5" s="87" t="s">
        <v>6</v>
      </c>
      <c r="S5" s="143" t="s">
        <v>7</v>
      </c>
      <c r="T5" s="143"/>
      <c r="U5" s="14" t="s">
        <v>8</v>
      </c>
    </row>
    <row r="6" spans="2:22" s="1" customFormat="1" ht="23.85" customHeight="1" x14ac:dyDescent="0.2">
      <c r="B6" s="15" t="s">
        <v>9</v>
      </c>
      <c r="C6" s="15"/>
      <c r="D6" s="132" t="s">
        <v>10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"/>
      <c r="Q6" s="13" t="s">
        <v>11</v>
      </c>
      <c r="R6" s="133" t="s">
        <v>12</v>
      </c>
      <c r="S6" s="133"/>
      <c r="T6" s="133"/>
      <c r="U6" s="133"/>
    </row>
    <row r="7" spans="2:22" s="1" customFormat="1" ht="20.85" customHeight="1" x14ac:dyDescent="0.2">
      <c r="B7" s="134" t="s">
        <v>13</v>
      </c>
      <c r="C7" s="134"/>
      <c r="D7" s="134"/>
      <c r="E7" s="134"/>
      <c r="F7" s="134"/>
      <c r="G7" s="134"/>
      <c r="H7" s="134"/>
      <c r="I7" s="134"/>
      <c r="J7" s="134"/>
      <c r="K7" s="134"/>
      <c r="L7" s="5"/>
      <c r="M7" s="5"/>
      <c r="N7" s="5"/>
      <c r="O7" s="5"/>
      <c r="P7" s="13"/>
      <c r="Q7" s="13" t="s">
        <v>14</v>
      </c>
      <c r="R7" s="133" t="s">
        <v>15</v>
      </c>
      <c r="S7" s="133"/>
      <c r="T7" s="133"/>
      <c r="U7" s="133"/>
    </row>
    <row r="8" spans="2:22" s="1" customFormat="1" ht="24.4" customHeight="1" x14ac:dyDescent="0.2">
      <c r="B8" s="135" t="s">
        <v>16</v>
      </c>
      <c r="C8" s="135"/>
      <c r="D8" s="135"/>
      <c r="E8" s="135"/>
      <c r="F8" s="135"/>
      <c r="G8" s="135"/>
      <c r="H8" s="132" t="s">
        <v>17</v>
      </c>
      <c r="I8" s="132"/>
      <c r="J8" s="132"/>
      <c r="K8" s="132"/>
      <c r="L8" s="132"/>
      <c r="M8" s="132"/>
      <c r="N8" s="132"/>
      <c r="O8" s="132"/>
      <c r="P8" s="136" t="s">
        <v>18</v>
      </c>
      <c r="Q8" s="136"/>
      <c r="R8" s="133" t="s">
        <v>19</v>
      </c>
      <c r="S8" s="133"/>
      <c r="T8" s="133"/>
      <c r="U8" s="133"/>
    </row>
    <row r="9" spans="2:22" s="1" customFormat="1" ht="12" customHeight="1" x14ac:dyDescent="0.2">
      <c r="B9" s="146" t="s">
        <v>20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5"/>
      <c r="N9" s="5"/>
      <c r="O9" s="5"/>
      <c r="P9" s="5"/>
      <c r="Q9" s="5"/>
      <c r="R9" s="142" t="s">
        <v>21</v>
      </c>
      <c r="S9" s="142"/>
      <c r="T9" s="147" t="s">
        <v>22</v>
      </c>
      <c r="U9" s="147"/>
    </row>
    <row r="10" spans="2:22" s="1" customFormat="1" ht="23.85" customHeight="1" x14ac:dyDescent="0.2">
      <c r="B10" s="132" t="s">
        <v>23</v>
      </c>
      <c r="C10" s="132"/>
      <c r="D10" s="132"/>
      <c r="E10" s="132"/>
      <c r="F10" s="132"/>
      <c r="G10" s="132"/>
      <c r="H10" s="132"/>
      <c r="I10" s="132"/>
      <c r="J10" s="16" t="s">
        <v>24</v>
      </c>
      <c r="K10" s="132" t="s">
        <v>25</v>
      </c>
      <c r="L10" s="132"/>
      <c r="M10" s="5"/>
      <c r="N10" s="5"/>
      <c r="O10" s="5"/>
      <c r="P10" s="13"/>
      <c r="Q10" s="13" t="s">
        <v>26</v>
      </c>
      <c r="R10" s="142"/>
      <c r="S10" s="142"/>
      <c r="T10" s="147"/>
      <c r="U10" s="147"/>
    </row>
    <row r="11" spans="2:22" s="1" customFormat="1" ht="15" customHeight="1" thickBot="1" x14ac:dyDescent="0.25">
      <c r="B11" s="146" t="s">
        <v>27</v>
      </c>
      <c r="C11" s="146"/>
      <c r="D11" s="146"/>
      <c r="E11" s="146"/>
      <c r="F11" s="146"/>
      <c r="G11" s="146"/>
      <c r="H11" s="146" t="s">
        <v>134</v>
      </c>
      <c r="I11" s="146"/>
      <c r="J11" s="146"/>
      <c r="K11" s="146"/>
      <c r="L11" s="5"/>
      <c r="M11" s="5"/>
      <c r="N11" s="5"/>
      <c r="O11" s="5"/>
      <c r="P11" s="13"/>
      <c r="Q11" s="13" t="s">
        <v>28</v>
      </c>
      <c r="R11" s="148" t="s">
        <v>29</v>
      </c>
      <c r="S11" s="148"/>
      <c r="T11" s="148"/>
      <c r="U11" s="148"/>
    </row>
    <row r="12" spans="2:22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3"/>
    </row>
    <row r="13" spans="2:22" s="1" customFormat="1" ht="15.75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2:22" s="1" customFormat="1" ht="3.6" customHeight="1" x14ac:dyDescent="0.2">
      <c r="V14" s="3"/>
    </row>
    <row r="15" spans="2:22" s="1" customFormat="1" ht="35.1" customHeight="1" thickBot="1" x14ac:dyDescent="0.25">
      <c r="C15" s="175" t="s">
        <v>32</v>
      </c>
      <c r="D15" s="175"/>
      <c r="E15" s="176" t="s">
        <v>33</v>
      </c>
      <c r="F15" s="176"/>
      <c r="G15" s="176"/>
      <c r="H15" s="176"/>
      <c r="I15" s="176"/>
      <c r="J15" s="176"/>
      <c r="K15" s="176"/>
      <c r="L15" s="176"/>
      <c r="M15" s="176"/>
      <c r="N15" s="76" t="s">
        <v>34</v>
      </c>
      <c r="O15" s="177" t="s">
        <v>112</v>
      </c>
      <c r="P15" s="177"/>
      <c r="Q15" s="177"/>
      <c r="R15" s="177" t="s">
        <v>111</v>
      </c>
      <c r="S15" s="177"/>
      <c r="T15" s="177"/>
      <c r="U15" s="177"/>
      <c r="V15" s="5" t="s">
        <v>0</v>
      </c>
    </row>
    <row r="16" spans="2:22" s="4" customFormat="1" ht="13.35" customHeight="1" x14ac:dyDescent="0.2">
      <c r="C16" s="77"/>
      <c r="D16" s="16"/>
      <c r="E16" s="178" t="s">
        <v>130</v>
      </c>
      <c r="F16" s="178"/>
      <c r="G16" s="178"/>
      <c r="H16" s="178"/>
      <c r="I16" s="178"/>
      <c r="J16" s="178"/>
      <c r="K16" s="178"/>
      <c r="L16" s="178"/>
      <c r="M16" s="178"/>
      <c r="N16" s="78">
        <v>2110</v>
      </c>
      <c r="O16" s="186">
        <f>397437980.18/1000</f>
        <v>397437.98018000001</v>
      </c>
      <c r="P16" s="186"/>
      <c r="Q16" s="186"/>
      <c r="R16" s="187">
        <f>396954857.05/1000</f>
        <v>396954.85704999999</v>
      </c>
      <c r="S16" s="188"/>
      <c r="T16" s="188"/>
      <c r="U16" s="189"/>
      <c r="V16" s="15"/>
    </row>
    <row r="17" spans="3:22" s="4" customFormat="1" ht="13.35" customHeight="1" x14ac:dyDescent="0.2">
      <c r="C17" s="79"/>
      <c r="D17" s="80"/>
      <c r="E17" s="168" t="s">
        <v>129</v>
      </c>
      <c r="F17" s="168"/>
      <c r="G17" s="168"/>
      <c r="H17" s="168"/>
      <c r="I17" s="168"/>
      <c r="J17" s="168"/>
      <c r="K17" s="168"/>
      <c r="L17" s="168"/>
      <c r="M17" s="168"/>
      <c r="N17" s="81">
        <v>2120</v>
      </c>
      <c r="O17" s="190">
        <f>(-347022911.51)/1000</f>
        <v>-347022.91151000001</v>
      </c>
      <c r="P17" s="185"/>
      <c r="Q17" s="191"/>
      <c r="R17" s="197">
        <f>(-352894078.86)/1000</f>
        <v>-352894.07886000001</v>
      </c>
      <c r="S17" s="198"/>
      <c r="T17" s="198"/>
      <c r="U17" s="192"/>
      <c r="V17" s="15"/>
    </row>
    <row r="18" spans="3:22" s="4" customFormat="1" ht="13.35" customHeight="1" x14ac:dyDescent="0.2">
      <c r="C18" s="79"/>
      <c r="D18" s="80"/>
      <c r="E18" s="168" t="s">
        <v>128</v>
      </c>
      <c r="F18" s="168"/>
      <c r="G18" s="168"/>
      <c r="H18" s="168"/>
      <c r="I18" s="168"/>
      <c r="J18" s="168"/>
      <c r="K18" s="168"/>
      <c r="L18" s="168"/>
      <c r="M18" s="168"/>
      <c r="N18" s="81">
        <v>2100</v>
      </c>
      <c r="O18" s="183">
        <f>50415068.67/1000</f>
        <v>50415.068670000001</v>
      </c>
      <c r="P18" s="183"/>
      <c r="Q18" s="183"/>
      <c r="R18" s="194">
        <f>44060778.19/1000</f>
        <v>44060.778189999997</v>
      </c>
      <c r="S18" s="195"/>
      <c r="T18" s="195"/>
      <c r="U18" s="196"/>
      <c r="V18" s="15"/>
    </row>
    <row r="19" spans="3:22" s="4" customFormat="1" ht="13.35" customHeight="1" x14ac:dyDescent="0.2">
      <c r="C19" s="79"/>
      <c r="D19" s="80"/>
      <c r="E19" s="168" t="s">
        <v>127</v>
      </c>
      <c r="F19" s="168"/>
      <c r="G19" s="168"/>
      <c r="H19" s="168"/>
      <c r="I19" s="168"/>
      <c r="J19" s="168"/>
      <c r="K19" s="168"/>
      <c r="L19" s="168"/>
      <c r="M19" s="168"/>
      <c r="N19" s="81">
        <v>2210</v>
      </c>
      <c r="O19" s="179">
        <v>0</v>
      </c>
      <c r="P19" s="179"/>
      <c r="Q19" s="179"/>
      <c r="R19" s="152">
        <v>0</v>
      </c>
      <c r="S19" s="152"/>
      <c r="T19" s="152"/>
      <c r="U19" s="152"/>
      <c r="V19" s="15"/>
    </row>
    <row r="20" spans="3:22" s="4" customFormat="1" ht="13.35" customHeight="1" x14ac:dyDescent="0.2">
      <c r="C20" s="79"/>
      <c r="D20" s="80"/>
      <c r="E20" s="168" t="s">
        <v>126</v>
      </c>
      <c r="F20" s="168"/>
      <c r="G20" s="168"/>
      <c r="H20" s="168"/>
      <c r="I20" s="168"/>
      <c r="J20" s="168"/>
      <c r="K20" s="168"/>
      <c r="L20" s="168"/>
      <c r="M20" s="168"/>
      <c r="N20" s="81">
        <v>2220</v>
      </c>
      <c r="O20" s="190">
        <f>(-43962741.67)/1000</f>
        <v>-43962.741670000003</v>
      </c>
      <c r="P20" s="185"/>
      <c r="Q20" s="191"/>
      <c r="R20" s="185">
        <f>-38473204.94/1000</f>
        <v>-38473.204939999996</v>
      </c>
      <c r="S20" s="185"/>
      <c r="T20" s="185"/>
      <c r="U20" s="185"/>
      <c r="V20" s="15"/>
    </row>
    <row r="21" spans="3:22" s="4" customFormat="1" ht="13.35" customHeight="1" x14ac:dyDescent="0.2">
      <c r="C21" s="79"/>
      <c r="D21" s="80"/>
      <c r="E21" s="82"/>
      <c r="F21" s="180" t="s">
        <v>125</v>
      </c>
      <c r="G21" s="180"/>
      <c r="H21" s="180"/>
      <c r="I21" s="180"/>
      <c r="J21" s="180"/>
      <c r="K21" s="180"/>
      <c r="L21" s="180"/>
      <c r="M21" s="180"/>
      <c r="N21" s="81">
        <v>2200</v>
      </c>
      <c r="O21" s="183">
        <f>6452327/1000</f>
        <v>6452.3270000000002</v>
      </c>
      <c r="P21" s="183"/>
      <c r="Q21" s="183"/>
      <c r="R21" s="194">
        <f>5587573.25/1000</f>
        <v>5587.5732500000004</v>
      </c>
      <c r="S21" s="195"/>
      <c r="T21" s="195"/>
      <c r="U21" s="196"/>
      <c r="V21" s="15"/>
    </row>
    <row r="22" spans="3:22" s="4" customFormat="1" ht="13.35" customHeight="1" x14ac:dyDescent="0.2">
      <c r="C22" s="79"/>
      <c r="D22" s="80"/>
      <c r="E22" s="168" t="s">
        <v>124</v>
      </c>
      <c r="F22" s="168"/>
      <c r="G22" s="168"/>
      <c r="H22" s="168"/>
      <c r="I22" s="168"/>
      <c r="J22" s="168"/>
      <c r="K22" s="168"/>
      <c r="L22" s="168"/>
      <c r="M22" s="168"/>
      <c r="N22" s="81">
        <v>2310</v>
      </c>
      <c r="O22" s="179">
        <v>0</v>
      </c>
      <c r="P22" s="179"/>
      <c r="Q22" s="179"/>
      <c r="R22" s="152">
        <v>0</v>
      </c>
      <c r="S22" s="152"/>
      <c r="T22" s="152"/>
      <c r="U22" s="152"/>
      <c r="V22" s="15"/>
    </row>
    <row r="23" spans="3:22" s="4" customFormat="1" ht="13.35" customHeight="1" x14ac:dyDescent="0.2">
      <c r="C23" s="77"/>
      <c r="D23" s="16"/>
      <c r="E23" s="168" t="s">
        <v>123</v>
      </c>
      <c r="F23" s="168"/>
      <c r="G23" s="168"/>
      <c r="H23" s="168"/>
      <c r="I23" s="168"/>
      <c r="J23" s="168"/>
      <c r="K23" s="168"/>
      <c r="L23" s="168"/>
      <c r="M23" s="168"/>
      <c r="N23" s="81">
        <v>2320</v>
      </c>
      <c r="O23" s="183">
        <f>97782.73/1000</f>
        <v>97.782730000000001</v>
      </c>
      <c r="P23" s="183"/>
      <c r="Q23" s="183"/>
      <c r="R23" s="194">
        <f>22179.22/1000</f>
        <v>22.179220000000001</v>
      </c>
      <c r="S23" s="195"/>
      <c r="T23" s="195"/>
      <c r="U23" s="196"/>
      <c r="V23" s="15"/>
    </row>
    <row r="24" spans="3:22" s="4" customFormat="1" ht="13.35" customHeight="1" x14ac:dyDescent="0.2">
      <c r="C24" s="77"/>
      <c r="D24" s="16"/>
      <c r="E24" s="168" t="s">
        <v>122</v>
      </c>
      <c r="F24" s="168"/>
      <c r="G24" s="168"/>
      <c r="H24" s="168"/>
      <c r="I24" s="168"/>
      <c r="J24" s="168"/>
      <c r="K24" s="168"/>
      <c r="L24" s="168"/>
      <c r="M24" s="168"/>
      <c r="N24" s="81">
        <v>2330</v>
      </c>
      <c r="O24" s="179">
        <v>0</v>
      </c>
      <c r="P24" s="179"/>
      <c r="Q24" s="179"/>
      <c r="R24" s="152">
        <v>0</v>
      </c>
      <c r="S24" s="152"/>
      <c r="T24" s="152"/>
      <c r="U24" s="152"/>
      <c r="V24" s="15"/>
    </row>
    <row r="25" spans="3:22" s="4" customFormat="1" ht="13.35" customHeight="1" x14ac:dyDescent="0.2">
      <c r="C25" s="77"/>
      <c r="D25" s="16"/>
      <c r="E25" s="168" t="s">
        <v>121</v>
      </c>
      <c r="F25" s="168"/>
      <c r="G25" s="168"/>
      <c r="H25" s="168"/>
      <c r="I25" s="168"/>
      <c r="J25" s="168"/>
      <c r="K25" s="168"/>
      <c r="L25" s="168"/>
      <c r="M25" s="168"/>
      <c r="N25" s="81">
        <v>2340</v>
      </c>
      <c r="O25" s="183">
        <f>24130238.14/1000</f>
        <v>24130.238140000001</v>
      </c>
      <c r="P25" s="183"/>
      <c r="Q25" s="183"/>
      <c r="R25" s="194">
        <f>2130467.48/1000</f>
        <v>2130.4674799999998</v>
      </c>
      <c r="S25" s="195"/>
      <c r="T25" s="195"/>
      <c r="U25" s="196"/>
      <c r="V25" s="15"/>
    </row>
    <row r="26" spans="3:22" s="4" customFormat="1" ht="13.35" customHeight="1" x14ac:dyDescent="0.2">
      <c r="C26" s="79"/>
      <c r="D26" s="80"/>
      <c r="E26" s="168" t="s">
        <v>120</v>
      </c>
      <c r="F26" s="168"/>
      <c r="G26" s="168"/>
      <c r="H26" s="168"/>
      <c r="I26" s="168"/>
      <c r="J26" s="168"/>
      <c r="K26" s="168"/>
      <c r="L26" s="168"/>
      <c r="M26" s="168"/>
      <c r="N26" s="81">
        <v>2350</v>
      </c>
      <c r="O26" s="190">
        <f>(-25386320.34)/1000</f>
        <v>-25386.320339999998</v>
      </c>
      <c r="P26" s="185"/>
      <c r="Q26" s="191"/>
      <c r="R26" s="185">
        <f>(-4093891.91)/1000</f>
        <v>-4093.8919100000003</v>
      </c>
      <c r="S26" s="185"/>
      <c r="T26" s="185"/>
      <c r="U26" s="185"/>
      <c r="V26" s="15"/>
    </row>
    <row r="27" spans="3:22" s="4" customFormat="1" ht="13.35" customHeight="1" x14ac:dyDescent="0.2">
      <c r="C27" s="79"/>
      <c r="D27" s="83"/>
      <c r="E27" s="82"/>
      <c r="F27" s="180" t="s">
        <v>119</v>
      </c>
      <c r="G27" s="180"/>
      <c r="H27" s="180"/>
      <c r="I27" s="180"/>
      <c r="J27" s="180"/>
      <c r="K27" s="180"/>
      <c r="L27" s="180"/>
      <c r="M27" s="180"/>
      <c r="N27" s="81">
        <v>2300</v>
      </c>
      <c r="O27" s="183">
        <f>5294027.53/1000</f>
        <v>5294.0275300000003</v>
      </c>
      <c r="P27" s="183"/>
      <c r="Q27" s="183"/>
      <c r="R27" s="194">
        <f>3646328.04/1000</f>
        <v>3646.3280399999999</v>
      </c>
      <c r="S27" s="195"/>
      <c r="T27" s="195"/>
      <c r="U27" s="196"/>
      <c r="V27" s="15"/>
    </row>
    <row r="28" spans="3:22" s="4" customFormat="1" ht="13.35" customHeight="1" x14ac:dyDescent="0.2">
      <c r="C28" s="79"/>
      <c r="D28" s="80"/>
      <c r="E28" s="168" t="s">
        <v>118</v>
      </c>
      <c r="F28" s="168"/>
      <c r="G28" s="168"/>
      <c r="H28" s="168"/>
      <c r="I28" s="168"/>
      <c r="J28" s="168"/>
      <c r="K28" s="168"/>
      <c r="L28" s="168"/>
      <c r="M28" s="168"/>
      <c r="N28" s="81">
        <v>2410</v>
      </c>
      <c r="O28" s="190">
        <f>(-1817111)/1000</f>
        <v>-1817.1110000000001</v>
      </c>
      <c r="P28" s="185"/>
      <c r="Q28" s="191"/>
      <c r="R28" s="192">
        <f>(-1268208)/1000</f>
        <v>-1268.2080000000001</v>
      </c>
      <c r="S28" s="185"/>
      <c r="T28" s="185"/>
      <c r="U28" s="185"/>
      <c r="V28" s="15"/>
    </row>
    <row r="29" spans="3:22" s="4" customFormat="1" ht="25.9" customHeight="1" x14ac:dyDescent="0.2">
      <c r="C29" s="77"/>
      <c r="D29" s="16"/>
      <c r="E29" s="82"/>
      <c r="F29" s="180" t="s">
        <v>117</v>
      </c>
      <c r="G29" s="180"/>
      <c r="H29" s="180"/>
      <c r="I29" s="180"/>
      <c r="J29" s="180"/>
      <c r="K29" s="180"/>
      <c r="L29" s="180"/>
      <c r="M29" s="180"/>
      <c r="N29" s="81">
        <v>2421</v>
      </c>
      <c r="O29" s="179">
        <v>0</v>
      </c>
      <c r="P29" s="179"/>
      <c r="Q29" s="179"/>
      <c r="R29" s="152">
        <v>0</v>
      </c>
      <c r="S29" s="152"/>
      <c r="T29" s="152"/>
      <c r="U29" s="152"/>
      <c r="V29" s="15"/>
    </row>
    <row r="30" spans="3:22" s="4" customFormat="1" ht="13.35" customHeight="1" x14ac:dyDescent="0.2">
      <c r="C30" s="79"/>
      <c r="D30" s="80"/>
      <c r="E30" s="168" t="s">
        <v>116</v>
      </c>
      <c r="F30" s="168"/>
      <c r="G30" s="168"/>
      <c r="H30" s="168"/>
      <c r="I30" s="168"/>
      <c r="J30" s="168"/>
      <c r="K30" s="168"/>
      <c r="L30" s="168"/>
      <c r="M30" s="168"/>
      <c r="N30" s="81">
        <v>2430</v>
      </c>
      <c r="O30" s="179">
        <v>0</v>
      </c>
      <c r="P30" s="179"/>
      <c r="Q30" s="179"/>
      <c r="R30" s="152">
        <v>0</v>
      </c>
      <c r="S30" s="152"/>
      <c r="T30" s="152"/>
      <c r="U30" s="152"/>
      <c r="V30" s="15"/>
    </row>
    <row r="31" spans="3:22" s="4" customFormat="1" ht="13.35" customHeight="1" x14ac:dyDescent="0.2">
      <c r="C31" s="79"/>
      <c r="D31" s="80"/>
      <c r="E31" s="168" t="s">
        <v>115</v>
      </c>
      <c r="F31" s="168"/>
      <c r="G31" s="168"/>
      <c r="H31" s="168"/>
      <c r="I31" s="168"/>
      <c r="J31" s="168"/>
      <c r="K31" s="168"/>
      <c r="L31" s="168"/>
      <c r="M31" s="168"/>
      <c r="N31" s="81">
        <v>2450</v>
      </c>
      <c r="O31" s="179">
        <v>0</v>
      </c>
      <c r="P31" s="179"/>
      <c r="Q31" s="179"/>
      <c r="R31" s="152">
        <v>0</v>
      </c>
      <c r="S31" s="152"/>
      <c r="T31" s="152"/>
      <c r="U31" s="152"/>
      <c r="V31" s="15"/>
    </row>
    <row r="32" spans="3:22" s="4" customFormat="1" ht="13.35" customHeight="1" thickBot="1" x14ac:dyDescent="0.25">
      <c r="C32" s="79"/>
      <c r="D32" s="80"/>
      <c r="E32" s="168" t="s">
        <v>114</v>
      </c>
      <c r="F32" s="168"/>
      <c r="G32" s="168"/>
      <c r="H32" s="168"/>
      <c r="I32" s="168"/>
      <c r="J32" s="168"/>
      <c r="K32" s="168"/>
      <c r="L32" s="168"/>
      <c r="M32" s="168"/>
      <c r="N32" s="84">
        <v>2460</v>
      </c>
      <c r="O32" s="179">
        <v>0</v>
      </c>
      <c r="P32" s="179"/>
      <c r="Q32" s="179"/>
      <c r="R32" s="152">
        <v>0</v>
      </c>
      <c r="S32" s="152"/>
      <c r="T32" s="152"/>
      <c r="U32" s="152"/>
      <c r="V32" s="15"/>
    </row>
    <row r="33" spans="3:22" s="4" customFormat="1" ht="13.35" customHeight="1" thickBot="1" x14ac:dyDescent="0.25">
      <c r="C33" s="79"/>
      <c r="D33" s="80"/>
      <c r="E33" s="181" t="s">
        <v>113</v>
      </c>
      <c r="F33" s="154"/>
      <c r="G33" s="154"/>
      <c r="H33" s="154"/>
      <c r="I33" s="154"/>
      <c r="J33" s="154"/>
      <c r="K33" s="154"/>
      <c r="L33" s="154"/>
      <c r="M33" s="182"/>
      <c r="N33" s="85">
        <v>2400</v>
      </c>
      <c r="O33" s="184">
        <f>3476916.53/1000</f>
        <v>3476.91653</v>
      </c>
      <c r="P33" s="184"/>
      <c r="Q33" s="184"/>
      <c r="R33" s="193">
        <f>2378120.04/1000</f>
        <v>2378.1200400000002</v>
      </c>
      <c r="S33" s="193"/>
      <c r="T33" s="193"/>
      <c r="U33" s="193"/>
      <c r="V33" s="15"/>
    </row>
    <row r="34" spans="3:22" s="4" customFormat="1" ht="27" customHeight="1" x14ac:dyDescent="0.2">
      <c r="C34" s="79"/>
      <c r="D34" s="80"/>
      <c r="E34" s="168" t="s">
        <v>110</v>
      </c>
      <c r="F34" s="171"/>
      <c r="G34" s="171"/>
      <c r="H34" s="171"/>
      <c r="I34" s="171"/>
      <c r="J34" s="171"/>
      <c r="K34" s="171"/>
      <c r="L34" s="171"/>
      <c r="M34" s="171"/>
      <c r="N34" s="86">
        <v>2510</v>
      </c>
      <c r="O34" s="172" t="s">
        <v>133</v>
      </c>
      <c r="P34" s="172"/>
      <c r="Q34" s="172"/>
      <c r="R34" s="170" t="s">
        <v>133</v>
      </c>
      <c r="S34" s="170"/>
      <c r="T34" s="170"/>
      <c r="U34" s="170"/>
      <c r="V34" s="15" t="s">
        <v>0</v>
      </c>
    </row>
    <row r="35" spans="3:22" s="4" customFormat="1" ht="24" customHeight="1" x14ac:dyDescent="0.2">
      <c r="C35" s="79"/>
      <c r="D35" s="80"/>
      <c r="E35" s="168" t="s">
        <v>109</v>
      </c>
      <c r="F35" s="168"/>
      <c r="G35" s="168"/>
      <c r="H35" s="168"/>
      <c r="I35" s="168"/>
      <c r="J35" s="168"/>
      <c r="K35" s="168"/>
      <c r="L35" s="168"/>
      <c r="M35" s="168"/>
      <c r="N35" s="81">
        <v>2520</v>
      </c>
      <c r="O35" s="167" t="s">
        <v>133</v>
      </c>
      <c r="P35" s="167"/>
      <c r="Q35" s="167"/>
      <c r="R35" s="152" t="s">
        <v>133</v>
      </c>
      <c r="S35" s="152"/>
      <c r="T35" s="152"/>
      <c r="U35" s="152"/>
      <c r="V35" s="15"/>
    </row>
    <row r="36" spans="3:22" s="4" customFormat="1" ht="13.35" customHeight="1" x14ac:dyDescent="0.2">
      <c r="C36" s="79"/>
      <c r="D36" s="80"/>
      <c r="E36" s="168" t="s">
        <v>108</v>
      </c>
      <c r="F36" s="168"/>
      <c r="G36" s="168"/>
      <c r="H36" s="168"/>
      <c r="I36" s="168"/>
      <c r="J36" s="168"/>
      <c r="K36" s="168"/>
      <c r="L36" s="168"/>
      <c r="M36" s="168"/>
      <c r="N36" s="81">
        <v>2500</v>
      </c>
      <c r="O36" s="183">
        <f>3476916.53/1000</f>
        <v>3476.91653</v>
      </c>
      <c r="P36" s="183"/>
      <c r="Q36" s="183"/>
      <c r="R36" s="185">
        <f>2378120.04/1000</f>
        <v>2378.1200400000002</v>
      </c>
      <c r="S36" s="185"/>
      <c r="T36" s="185"/>
      <c r="U36" s="185"/>
      <c r="V36" s="15"/>
    </row>
    <row r="37" spans="3:22" s="4" customFormat="1" ht="27" customHeight="1" x14ac:dyDescent="0.2">
      <c r="C37" s="79"/>
      <c r="D37" s="80"/>
      <c r="E37" s="168" t="s">
        <v>107</v>
      </c>
      <c r="F37" s="168"/>
      <c r="G37" s="168"/>
      <c r="H37" s="168"/>
      <c r="I37" s="168"/>
      <c r="J37" s="168"/>
      <c r="K37" s="168"/>
      <c r="L37" s="168"/>
      <c r="M37" s="168"/>
      <c r="N37" s="81">
        <v>2900</v>
      </c>
      <c r="O37" s="167" t="s">
        <v>133</v>
      </c>
      <c r="P37" s="167"/>
      <c r="Q37" s="167"/>
      <c r="R37" s="101" t="s">
        <v>133</v>
      </c>
      <c r="S37" s="101"/>
      <c r="T37" s="101"/>
      <c r="U37" s="101"/>
      <c r="V37" s="15"/>
    </row>
    <row r="38" spans="3:22" s="4" customFormat="1" ht="13.35" customHeight="1" thickBot="1" x14ac:dyDescent="0.25">
      <c r="C38" s="79"/>
      <c r="D38" s="80"/>
      <c r="E38" s="168" t="s">
        <v>106</v>
      </c>
      <c r="F38" s="168"/>
      <c r="G38" s="168"/>
      <c r="H38" s="168"/>
      <c r="I38" s="168"/>
      <c r="J38" s="168"/>
      <c r="K38" s="168"/>
      <c r="L38" s="168"/>
      <c r="M38" s="168"/>
      <c r="N38" s="81">
        <v>2910</v>
      </c>
      <c r="O38" s="169" t="s">
        <v>133</v>
      </c>
      <c r="P38" s="169"/>
      <c r="Q38" s="169"/>
      <c r="R38" s="117" t="s">
        <v>133</v>
      </c>
      <c r="S38" s="117"/>
      <c r="T38" s="117"/>
      <c r="U38" s="117"/>
      <c r="V38" s="15"/>
    </row>
    <row r="39" spans="3:22" ht="36" customHeight="1" x14ac:dyDescent="0.2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 t="s">
        <v>0</v>
      </c>
    </row>
    <row r="40" spans="3:22" x14ac:dyDescent="0.2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 t="s">
        <v>0</v>
      </c>
    </row>
    <row r="41" spans="3:22" x14ac:dyDescent="0.2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 t="s">
        <v>0</v>
      </c>
    </row>
    <row r="42" spans="3:22" x14ac:dyDescent="0.2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 t="s">
        <v>0</v>
      </c>
    </row>
    <row r="43" spans="3:22" x14ac:dyDescent="0.2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 t="s">
        <v>0</v>
      </c>
    </row>
    <row r="44" spans="3:22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 t="s">
        <v>0</v>
      </c>
    </row>
    <row r="45" spans="3:22" x14ac:dyDescent="0.2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 t="s">
        <v>0</v>
      </c>
    </row>
    <row r="46" spans="3:22" x14ac:dyDescent="0.2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 t="s">
        <v>0</v>
      </c>
    </row>
    <row r="47" spans="3:22" x14ac:dyDescent="0.2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 t="s">
        <v>0</v>
      </c>
    </row>
    <row r="48" spans="3:22" x14ac:dyDescent="0.2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 t="s">
        <v>0</v>
      </c>
    </row>
    <row r="49" spans="3:22" x14ac:dyDescent="0.2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 t="s">
        <v>0</v>
      </c>
    </row>
    <row r="50" spans="3:22" x14ac:dyDescent="0.2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 t="s">
        <v>0</v>
      </c>
    </row>
    <row r="51" spans="3:22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 t="s">
        <v>0</v>
      </c>
    </row>
    <row r="52" spans="3:22" x14ac:dyDescent="0.2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 t="s">
        <v>0</v>
      </c>
    </row>
    <row r="53" spans="3:22" x14ac:dyDescent="0.2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 t="s">
        <v>0</v>
      </c>
    </row>
    <row r="54" spans="3:22" x14ac:dyDescent="0.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 t="s">
        <v>0</v>
      </c>
    </row>
    <row r="55" spans="3:22" x14ac:dyDescent="0.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 t="s">
        <v>0</v>
      </c>
    </row>
    <row r="56" spans="3:22" x14ac:dyDescent="0.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 t="s">
        <v>0</v>
      </c>
    </row>
    <row r="57" spans="3:22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 t="s">
        <v>0</v>
      </c>
    </row>
    <row r="58" spans="3:22" x14ac:dyDescent="0.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 t="s">
        <v>0</v>
      </c>
    </row>
    <row r="59" spans="3:22" s="1" customFormat="1" ht="11.25" customHeight="1" x14ac:dyDescent="0.2"/>
  </sheetData>
  <mergeCells count="94">
    <mergeCell ref="E30:M30"/>
    <mergeCell ref="O30:Q30"/>
    <mergeCell ref="R30:U30"/>
    <mergeCell ref="O33:Q33"/>
    <mergeCell ref="R33:U33"/>
    <mergeCell ref="E31:M31"/>
    <mergeCell ref="O31:Q31"/>
    <mergeCell ref="R31:U31"/>
    <mergeCell ref="E32:M32"/>
    <mergeCell ref="O32:Q32"/>
    <mergeCell ref="R32:U32"/>
    <mergeCell ref="E33:M33"/>
    <mergeCell ref="E28:M28"/>
    <mergeCell ref="O28:Q28"/>
    <mergeCell ref="R28:U28"/>
    <mergeCell ref="F29:M29"/>
    <mergeCell ref="O29:Q29"/>
    <mergeCell ref="R29:U29"/>
    <mergeCell ref="E26:M26"/>
    <mergeCell ref="O26:Q26"/>
    <mergeCell ref="R26:U26"/>
    <mergeCell ref="F27:M27"/>
    <mergeCell ref="O27:Q27"/>
    <mergeCell ref="R27:U27"/>
    <mergeCell ref="E24:M24"/>
    <mergeCell ref="O24:Q24"/>
    <mergeCell ref="R24:U24"/>
    <mergeCell ref="E25:M25"/>
    <mergeCell ref="O25:Q25"/>
    <mergeCell ref="R25:U25"/>
    <mergeCell ref="E22:M22"/>
    <mergeCell ref="O22:Q22"/>
    <mergeCell ref="R22:U22"/>
    <mergeCell ref="E23:M23"/>
    <mergeCell ref="O23:Q23"/>
    <mergeCell ref="R23:U23"/>
    <mergeCell ref="E20:M20"/>
    <mergeCell ref="O20:Q20"/>
    <mergeCell ref="R20:U20"/>
    <mergeCell ref="F21:M21"/>
    <mergeCell ref="O21:Q21"/>
    <mergeCell ref="R21:U21"/>
    <mergeCell ref="E18:M18"/>
    <mergeCell ref="O18:Q18"/>
    <mergeCell ref="R18:U18"/>
    <mergeCell ref="E19:M19"/>
    <mergeCell ref="O19:Q19"/>
    <mergeCell ref="R19:U19"/>
    <mergeCell ref="E16:M16"/>
    <mergeCell ref="O16:Q16"/>
    <mergeCell ref="R16:U16"/>
    <mergeCell ref="E17:M17"/>
    <mergeCell ref="O17:Q17"/>
    <mergeCell ref="R17:U17"/>
    <mergeCell ref="B11:G11"/>
    <mergeCell ref="H11:K11"/>
    <mergeCell ref="R11:U11"/>
    <mergeCell ref="C15:D15"/>
    <mergeCell ref="E15:M15"/>
    <mergeCell ref="O15:Q15"/>
    <mergeCell ref="R15:U15"/>
    <mergeCell ref="B9:L9"/>
    <mergeCell ref="R9:S10"/>
    <mergeCell ref="T9:U10"/>
    <mergeCell ref="B10:I10"/>
    <mergeCell ref="K10:L10"/>
    <mergeCell ref="D6:O6"/>
    <mergeCell ref="R6:U6"/>
    <mergeCell ref="B7:K7"/>
    <mergeCell ref="R7:U7"/>
    <mergeCell ref="B8:G8"/>
    <mergeCell ref="H8:O8"/>
    <mergeCell ref="P8:Q8"/>
    <mergeCell ref="R8:U8"/>
    <mergeCell ref="H2:P2"/>
    <mergeCell ref="H3:O3"/>
    <mergeCell ref="R3:U3"/>
    <mergeCell ref="R4:U4"/>
    <mergeCell ref="S5:T5"/>
    <mergeCell ref="R34:U34"/>
    <mergeCell ref="E35:M35"/>
    <mergeCell ref="O35:Q35"/>
    <mergeCell ref="R35:U35"/>
    <mergeCell ref="E36:M36"/>
    <mergeCell ref="O36:Q36"/>
    <mergeCell ref="R36:U36"/>
    <mergeCell ref="E34:M34"/>
    <mergeCell ref="O34:Q34"/>
    <mergeCell ref="O37:Q37"/>
    <mergeCell ref="R37:U37"/>
    <mergeCell ref="E38:M38"/>
    <mergeCell ref="O38:Q38"/>
    <mergeCell ref="R38:U38"/>
    <mergeCell ref="E37:M37"/>
  </mergeCells>
  <pageMargins left="0.75" right="0.75" top="1" bottom="1" header="0.5" footer="0.5"/>
  <pageSetup paperSize="9" orientation="portrait" r:id="rId1"/>
  <rowBreaks count="1" manualBreakCount="1">
    <brk id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бух.отч</vt:lpstr>
      <vt:lpstr>отчет о фин.р.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Анастасия Александровна</dc:creator>
  <cp:lastModifiedBy>Федорова Анастасия Александровна</cp:lastModifiedBy>
  <cp:revision>1</cp:revision>
  <cp:lastPrinted>2016-04-28T10:01:02Z</cp:lastPrinted>
  <dcterms:created xsi:type="dcterms:W3CDTF">2016-04-28T08:18:21Z</dcterms:created>
  <dcterms:modified xsi:type="dcterms:W3CDTF">2016-04-29T04:16:55Z</dcterms:modified>
</cp:coreProperties>
</file>